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tables/table3.xml" ContentType="application/vnd.openxmlformats-officedocument.spreadsheetml.tab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ables/table4.xml" ContentType="application/vnd.openxmlformats-officedocument.spreadsheetml.tab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4.xml" ContentType="application/vnd.openxmlformats-officedocument.drawing+xml"/>
  <Override PartName="/xl/tables/table5.xml" ContentType="application/vnd.openxmlformats-officedocument.spreadsheetml.tab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codeName="ThisWorkbook"/>
  <xr:revisionPtr revIDLastSave="0" documentId="8_{0EE6C6B5-61A7-4C4B-86B2-45997FE92915}" xr6:coauthVersionLast="47" xr6:coauthVersionMax="47" xr10:uidLastSave="{00000000-0000-0000-0000-000000000000}"/>
  <bookViews>
    <workbookView xWindow="28680" yWindow="-120" windowWidth="29040" windowHeight="15840" xr2:uid="{00000000-000D-0000-FFFF-FFFF00000000}"/>
  </bookViews>
  <sheets>
    <sheet name="Vintage - Main" sheetId="6" r:id="rId1"/>
    <sheet name="Vintage - Defaults" sheetId="1" r:id="rId2"/>
    <sheet name="Vintage - Overview" sheetId="10" r:id="rId3"/>
    <sheet name="Vintage EXT - O&amp;A" sheetId="11" r:id="rId4"/>
    <sheet name="Recovery - Data" sheetId="8" r:id="rId5"/>
    <sheet name="Recovery - Overview" sheetId="9" r:id="rId6"/>
    <sheet name="Recovery EXT - O&amp;A" sheetId="13" r:id="rId7"/>
  </sheets>
  <definedNames>
    <definedName name="freq">'Vintage - Main'!$D$1</definedName>
    <definedName name="max_periods_rcv">'Recovery EXT - O&amp;A'!$B$3:$U$3</definedName>
    <definedName name="max_periods_vnt">'Vintage EXT - O&amp;A'!$B$3:$U$3</definedName>
    <definedName name="NTV_total_N">'Vintage EXT - O&amp;A'!$AC$6</definedName>
    <definedName name="NTV_total_V">'Vintage EXT - O&amp;A'!$AD$6</definedName>
    <definedName name="recovery_EXT_overview">'Recovery EXT - O&amp;A'!$B$5:$U$34</definedName>
    <definedName name="recovery_overview">'Recovery - Overview'!$B$5:$U$34</definedName>
    <definedName name="vintage_EXT_overview">'Vintage EXT - O&amp;A'!$B$8:$U$37</definedName>
    <definedName name="vintage_overview">'Vintage - Overview'!$B$5:$U$34</definedName>
    <definedName name="weights_C">'Vintage EXT - O&amp;A'!$B$4:$U$4</definedName>
    <definedName name="weights_N">'Vintage EXT - O&amp;A'!$B$6:$U$6</definedName>
    <definedName name="weights_type">'Vintage EXT - O&amp;A'!$X$6</definedName>
    <definedName name="weights_V">'Vintage EXT - O&amp;A'!$B$5:$U$5</definedName>
  </definedNames>
  <calcPr calcId="191029" iterate="1" iterateCount="3"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8" i="11" l="1" a="1"/>
  <c r="AC8" i="11"/>
  <c r="AC9" i="11" a="1"/>
  <c r="AC9" i="11"/>
  <c r="AC10" i="11" a="1"/>
  <c r="AC11" i="11" a="1"/>
  <c r="AC12" i="11" a="1"/>
  <c r="AC13" i="11" a="1"/>
  <c r="AC14" i="11" a="1"/>
  <c r="AC15" i="11" a="1"/>
  <c r="AC16" i="11" a="1"/>
  <c r="AC17" i="11" a="1"/>
  <c r="AC18" i="11" a="1"/>
  <c r="AC19" i="11" a="1"/>
  <c r="AC20" i="11" a="1"/>
  <c r="AC21" i="11" a="1"/>
  <c r="AC22" i="11" a="1"/>
  <c r="AC23" i="11" a="1"/>
  <c r="AC24" i="11" a="1"/>
  <c r="AC25" i="11" a="1"/>
  <c r="AC26" i="11" a="1"/>
  <c r="AC27" i="11" a="1"/>
  <c r="AC28" i="11" a="1"/>
  <c r="AC29" i="11" a="1"/>
  <c r="AC30" i="11" a="1"/>
  <c r="AC31" i="11" a="1"/>
  <c r="AC32" i="11" a="1"/>
  <c r="AC33" i="11" a="1"/>
  <c r="AC34" i="11" a="1"/>
  <c r="AC35" i="11" a="1"/>
  <c r="AC36" i="11" a="1"/>
  <c r="AC37" i="11" a="1"/>
  <c r="AC10" i="11"/>
  <c r="AC11" i="11"/>
  <c r="AC12" i="11"/>
  <c r="AC13" i="11"/>
  <c r="AC14" i="11"/>
  <c r="AC15" i="11"/>
  <c r="AC16" i="11"/>
  <c r="AC17" i="11"/>
  <c r="AC18" i="11"/>
  <c r="AC19" i="11"/>
  <c r="AC20" i="11"/>
  <c r="AC21" i="11"/>
  <c r="AC22" i="11"/>
  <c r="AC23" i="11"/>
  <c r="AC24" i="11"/>
  <c r="AC25" i="11"/>
  <c r="AC26" i="11"/>
  <c r="AC27" i="11"/>
  <c r="AC28" i="11"/>
  <c r="AC29" i="11"/>
  <c r="AC30" i="11"/>
  <c r="AC31" i="11"/>
  <c r="AC32" i="11"/>
  <c r="AC33" i="11"/>
  <c r="AC34" i="11"/>
  <c r="AC35" i="11"/>
  <c r="AC36" i="11"/>
  <c r="AC37" i="11"/>
  <c r="AC6" i="11"/>
  <c r="AB34" i="13" a="1"/>
  <c r="AB34" i="13"/>
  <c r="AA34" i="13" a="1"/>
  <c r="AA34" i="13"/>
  <c r="C4" i="8"/>
  <c r="C5" i="8"/>
  <c r="C6" i="8"/>
  <c r="C7" i="8"/>
  <c r="C8" i="8"/>
  <c r="C9" i="8"/>
  <c r="C10" i="8"/>
  <c r="C11" i="8"/>
  <c r="C12" i="8"/>
  <c r="C13" i="8"/>
  <c r="C14" i="8"/>
  <c r="C15" i="8"/>
  <c r="C16" i="8"/>
  <c r="C17" i="8"/>
  <c r="C18" i="8"/>
  <c r="C19" i="8"/>
  <c r="C20" i="8"/>
  <c r="C21" i="8"/>
  <c r="C22" i="8"/>
  <c r="C23" i="8"/>
  <c r="C24" i="8"/>
  <c r="C25" i="8"/>
  <c r="U2" i="13"/>
  <c r="U34" i="13"/>
  <c r="T2" i="13"/>
  <c r="T34" i="13"/>
  <c r="S2" i="13"/>
  <c r="S34" i="13"/>
  <c r="R2" i="13"/>
  <c r="R34" i="13"/>
  <c r="Q2" i="13"/>
  <c r="Q34" i="13"/>
  <c r="P2" i="13"/>
  <c r="P34" i="13"/>
  <c r="O2" i="13"/>
  <c r="O34" i="13"/>
  <c r="N2" i="13"/>
  <c r="N34" i="13"/>
  <c r="M2" i="13"/>
  <c r="M34" i="13"/>
  <c r="L2" i="13"/>
  <c r="L34" i="13"/>
  <c r="K2" i="13"/>
  <c r="K34" i="13"/>
  <c r="J2" i="13"/>
  <c r="J34" i="13"/>
  <c r="I2" i="13"/>
  <c r="I34" i="13"/>
  <c r="H2" i="13"/>
  <c r="H34" i="13"/>
  <c r="G2" i="13"/>
  <c r="G3" i="13" a="1"/>
  <c r="G3" i="13"/>
  <c r="G2" i="9"/>
  <c r="G3" i="9" a="1"/>
  <c r="G3" i="9"/>
  <c r="F2" i="13"/>
  <c r="F3" i="13" a="1"/>
  <c r="F3" i="13"/>
  <c r="F2" i="9"/>
  <c r="F3" i="9" a="1"/>
  <c r="F3" i="9"/>
  <c r="E2" i="13"/>
  <c r="E34" i="13"/>
  <c r="D2" i="13"/>
  <c r="D34" i="13"/>
  <c r="C2" i="13"/>
  <c r="C34" i="13"/>
  <c r="B2" i="13"/>
  <c r="B34" i="13"/>
  <c r="AB33" i="13" a="1"/>
  <c r="AB33" i="13"/>
  <c r="AA33" i="13" a="1"/>
  <c r="AA33" i="13"/>
  <c r="U33" i="13"/>
  <c r="T33" i="13"/>
  <c r="S33" i="13"/>
  <c r="R33" i="13"/>
  <c r="Q33" i="13"/>
  <c r="P33" i="13"/>
  <c r="O33" i="13"/>
  <c r="N33" i="13"/>
  <c r="M33" i="13"/>
  <c r="L33" i="13"/>
  <c r="K33" i="13"/>
  <c r="J33" i="13"/>
  <c r="I33" i="13"/>
  <c r="H33" i="13"/>
  <c r="E33" i="13"/>
  <c r="D33" i="13"/>
  <c r="C33" i="13"/>
  <c r="B33" i="13"/>
  <c r="AB32" i="13" a="1"/>
  <c r="AB32" i="13"/>
  <c r="AA32" i="13" a="1"/>
  <c r="AA32" i="13"/>
  <c r="U32" i="13"/>
  <c r="T32" i="13"/>
  <c r="S32" i="13"/>
  <c r="R32" i="13"/>
  <c r="Q32" i="13"/>
  <c r="P32" i="13"/>
  <c r="O32" i="13"/>
  <c r="N32" i="13"/>
  <c r="M32" i="13"/>
  <c r="L32" i="13"/>
  <c r="K32" i="13"/>
  <c r="J32" i="13"/>
  <c r="I32" i="13"/>
  <c r="H32" i="13"/>
  <c r="E32" i="13"/>
  <c r="D32" i="13"/>
  <c r="C32" i="13"/>
  <c r="B32" i="13"/>
  <c r="AB31" i="13" a="1"/>
  <c r="AB31" i="13"/>
  <c r="AA31" i="13" a="1"/>
  <c r="AA31" i="13"/>
  <c r="U31" i="13"/>
  <c r="T31" i="13"/>
  <c r="S31" i="13"/>
  <c r="R31" i="13"/>
  <c r="Q31" i="13"/>
  <c r="P31" i="13"/>
  <c r="O31" i="13"/>
  <c r="N31" i="13"/>
  <c r="M31" i="13"/>
  <c r="L31" i="13"/>
  <c r="K31" i="13"/>
  <c r="J31" i="13"/>
  <c r="I31" i="13"/>
  <c r="H31" i="13"/>
  <c r="E31" i="13"/>
  <c r="D31" i="13"/>
  <c r="C31" i="13"/>
  <c r="B31" i="13"/>
  <c r="AB30" i="13" a="1"/>
  <c r="AB30" i="13"/>
  <c r="AA30" i="13" a="1"/>
  <c r="AA30" i="13"/>
  <c r="U30" i="13"/>
  <c r="T30" i="13"/>
  <c r="S30" i="13"/>
  <c r="R30" i="13"/>
  <c r="Q30" i="13"/>
  <c r="P30" i="13"/>
  <c r="O30" i="13"/>
  <c r="N30" i="13"/>
  <c r="M30" i="13"/>
  <c r="L30" i="13"/>
  <c r="K30" i="13"/>
  <c r="J30" i="13"/>
  <c r="I30" i="13"/>
  <c r="H30" i="13"/>
  <c r="E30" i="13"/>
  <c r="D30" i="13"/>
  <c r="C30" i="13"/>
  <c r="B30" i="13"/>
  <c r="AB29" i="13" a="1"/>
  <c r="AB29" i="13"/>
  <c r="AA29" i="13" a="1"/>
  <c r="AA29" i="13"/>
  <c r="U29" i="13"/>
  <c r="T29" i="13"/>
  <c r="S29" i="13"/>
  <c r="R29" i="13"/>
  <c r="Q29" i="13"/>
  <c r="P29" i="13"/>
  <c r="O29" i="13"/>
  <c r="N29" i="13"/>
  <c r="M29" i="13"/>
  <c r="L29" i="13"/>
  <c r="K29" i="13"/>
  <c r="J29" i="13"/>
  <c r="I29" i="13"/>
  <c r="H29" i="13"/>
  <c r="E29" i="13"/>
  <c r="D29" i="13"/>
  <c r="C29" i="13"/>
  <c r="B29" i="13"/>
  <c r="AB28" i="13" a="1"/>
  <c r="AB28" i="13"/>
  <c r="AA28" i="13" a="1"/>
  <c r="AA28" i="13"/>
  <c r="U28" i="13"/>
  <c r="T28" i="13"/>
  <c r="S28" i="13"/>
  <c r="R28" i="13"/>
  <c r="Q28" i="13"/>
  <c r="P28" i="13"/>
  <c r="O28" i="13"/>
  <c r="N28" i="13"/>
  <c r="M28" i="13"/>
  <c r="L28" i="13"/>
  <c r="K28" i="13"/>
  <c r="J28" i="13"/>
  <c r="I28" i="13"/>
  <c r="H28" i="13"/>
  <c r="E28" i="13"/>
  <c r="D28" i="13"/>
  <c r="C28" i="13"/>
  <c r="B28" i="13"/>
  <c r="AB27" i="13" a="1"/>
  <c r="AB27" i="13"/>
  <c r="AA27" i="13" a="1"/>
  <c r="AA27" i="13"/>
  <c r="U27" i="13"/>
  <c r="T27" i="13"/>
  <c r="S27" i="13"/>
  <c r="R27" i="13"/>
  <c r="Q27" i="13"/>
  <c r="P27" i="13"/>
  <c r="O27" i="13"/>
  <c r="N27" i="13"/>
  <c r="M27" i="13"/>
  <c r="L27" i="13"/>
  <c r="K27" i="13"/>
  <c r="J27" i="13"/>
  <c r="I27" i="13"/>
  <c r="H27" i="13"/>
  <c r="E27" i="13"/>
  <c r="D27" i="13"/>
  <c r="C27" i="13"/>
  <c r="B27" i="13"/>
  <c r="AB26" i="13" a="1"/>
  <c r="AB26" i="13"/>
  <c r="AA26" i="13" a="1"/>
  <c r="AA26" i="13"/>
  <c r="U26" i="13"/>
  <c r="T26" i="13"/>
  <c r="S26" i="13"/>
  <c r="R26" i="13"/>
  <c r="Q26" i="13"/>
  <c r="P26" i="13"/>
  <c r="O26" i="13"/>
  <c r="N26" i="13"/>
  <c r="M26" i="13"/>
  <c r="L26" i="13"/>
  <c r="K26" i="13"/>
  <c r="J26" i="13"/>
  <c r="I26" i="13"/>
  <c r="H26" i="13"/>
  <c r="E26" i="13"/>
  <c r="D26" i="13"/>
  <c r="C26" i="13"/>
  <c r="B26" i="13"/>
  <c r="AB25" i="13" a="1"/>
  <c r="AB25" i="13"/>
  <c r="AA25" i="13" a="1"/>
  <c r="AA25" i="13"/>
  <c r="U25" i="13"/>
  <c r="T25" i="13"/>
  <c r="S25" i="13"/>
  <c r="R25" i="13"/>
  <c r="Q25" i="13"/>
  <c r="P25" i="13"/>
  <c r="O25" i="13"/>
  <c r="N25" i="13"/>
  <c r="M25" i="13"/>
  <c r="L25" i="13"/>
  <c r="K25" i="13"/>
  <c r="J25" i="13"/>
  <c r="I25" i="13"/>
  <c r="H25" i="13"/>
  <c r="E25" i="13"/>
  <c r="D25" i="13"/>
  <c r="C25" i="13"/>
  <c r="B25" i="13"/>
  <c r="AB24" i="13" a="1"/>
  <c r="AB24" i="13"/>
  <c r="AA24" i="13" a="1"/>
  <c r="AA24" i="13"/>
  <c r="U24" i="13"/>
  <c r="T24" i="13"/>
  <c r="S24" i="13"/>
  <c r="R24" i="13"/>
  <c r="Q24" i="13"/>
  <c r="P24" i="13"/>
  <c r="O24" i="13"/>
  <c r="N24" i="13"/>
  <c r="M24" i="13"/>
  <c r="L24" i="13"/>
  <c r="K24" i="13"/>
  <c r="J24" i="13"/>
  <c r="I24" i="13"/>
  <c r="H24" i="13"/>
  <c r="E24" i="13"/>
  <c r="D24" i="13"/>
  <c r="C24" i="13"/>
  <c r="B24" i="13"/>
  <c r="AB23" i="13" a="1"/>
  <c r="AB23" i="13"/>
  <c r="AA23" i="13" a="1"/>
  <c r="AA23" i="13"/>
  <c r="U23" i="13"/>
  <c r="T23" i="13"/>
  <c r="S23" i="13"/>
  <c r="R23" i="13"/>
  <c r="Q23" i="13"/>
  <c r="P23" i="13"/>
  <c r="O23" i="13"/>
  <c r="N23" i="13"/>
  <c r="M23" i="13"/>
  <c r="L23" i="13"/>
  <c r="K23" i="13"/>
  <c r="J23" i="13"/>
  <c r="I23" i="13"/>
  <c r="H23" i="13"/>
  <c r="E23" i="13"/>
  <c r="D23" i="13"/>
  <c r="C23" i="13"/>
  <c r="B23" i="13"/>
  <c r="AB22" i="13" a="1"/>
  <c r="AB22" i="13"/>
  <c r="AA22" i="13" a="1"/>
  <c r="AA22" i="13"/>
  <c r="U22" i="13"/>
  <c r="T22" i="13"/>
  <c r="S22" i="13"/>
  <c r="R22" i="13"/>
  <c r="Q22" i="13"/>
  <c r="P22" i="13"/>
  <c r="O22" i="13"/>
  <c r="N22" i="13"/>
  <c r="M22" i="13"/>
  <c r="L22" i="13"/>
  <c r="K22" i="13"/>
  <c r="J22" i="13"/>
  <c r="I22" i="13"/>
  <c r="H22" i="13"/>
  <c r="E22" i="13"/>
  <c r="D22" i="13"/>
  <c r="C22" i="13"/>
  <c r="B22" i="13"/>
  <c r="AB21" i="13" a="1"/>
  <c r="AB21" i="13"/>
  <c r="AA21" i="13" a="1"/>
  <c r="AA21" i="13"/>
  <c r="U21" i="13"/>
  <c r="T21" i="13"/>
  <c r="S21" i="13"/>
  <c r="R21" i="13"/>
  <c r="Q21" i="13"/>
  <c r="P21" i="13"/>
  <c r="O21" i="13"/>
  <c r="N21" i="13"/>
  <c r="M21" i="13"/>
  <c r="L21" i="13"/>
  <c r="K21" i="13"/>
  <c r="J21" i="13"/>
  <c r="I21" i="13"/>
  <c r="H21" i="13"/>
  <c r="E21" i="13"/>
  <c r="D21" i="13"/>
  <c r="C21" i="13"/>
  <c r="B21" i="13"/>
  <c r="AB20" i="13" a="1"/>
  <c r="AB20" i="13"/>
  <c r="AA20" i="13" a="1"/>
  <c r="AA20" i="13"/>
  <c r="U20" i="13"/>
  <c r="T20" i="13"/>
  <c r="S20" i="13"/>
  <c r="R20" i="13"/>
  <c r="Q20" i="13"/>
  <c r="P20" i="13"/>
  <c r="O20" i="13"/>
  <c r="N20" i="13"/>
  <c r="M20" i="13"/>
  <c r="L20" i="13"/>
  <c r="K20" i="13"/>
  <c r="J20" i="13"/>
  <c r="I20" i="13"/>
  <c r="H20" i="13"/>
  <c r="E20" i="13"/>
  <c r="D20" i="13"/>
  <c r="C20" i="13"/>
  <c r="B20" i="13"/>
  <c r="AB19" i="13" a="1"/>
  <c r="AB19" i="13"/>
  <c r="AA19" i="13" a="1"/>
  <c r="AA19" i="13"/>
  <c r="U19" i="13"/>
  <c r="T19" i="13"/>
  <c r="S19" i="13"/>
  <c r="R19" i="13"/>
  <c r="Q19" i="13"/>
  <c r="P19" i="13"/>
  <c r="O19" i="13"/>
  <c r="N19" i="13"/>
  <c r="M19" i="13"/>
  <c r="L19" i="13"/>
  <c r="K19" i="13"/>
  <c r="J19" i="13"/>
  <c r="I19" i="13"/>
  <c r="H19" i="13"/>
  <c r="E19" i="13"/>
  <c r="D19" i="13"/>
  <c r="C19" i="13"/>
  <c r="B19" i="13"/>
  <c r="AB18" i="13" a="1"/>
  <c r="AB18" i="13"/>
  <c r="AA18" i="13" a="1"/>
  <c r="AA18" i="13"/>
  <c r="U18" i="13"/>
  <c r="T18" i="13"/>
  <c r="S18" i="13"/>
  <c r="R18" i="13"/>
  <c r="Q18" i="13"/>
  <c r="P18" i="13"/>
  <c r="O18" i="13"/>
  <c r="N18" i="13"/>
  <c r="M18" i="13"/>
  <c r="L18" i="13"/>
  <c r="K18" i="13"/>
  <c r="J18" i="13"/>
  <c r="I18" i="13"/>
  <c r="H18" i="13"/>
  <c r="E18" i="13"/>
  <c r="D18" i="13"/>
  <c r="C18" i="13"/>
  <c r="B18" i="13"/>
  <c r="AB17" i="13" a="1"/>
  <c r="AB17" i="13"/>
  <c r="AA17" i="13" a="1"/>
  <c r="AA17" i="13"/>
  <c r="U17" i="13"/>
  <c r="T17" i="13"/>
  <c r="S17" i="13"/>
  <c r="R17" i="13"/>
  <c r="Q17" i="13"/>
  <c r="P17" i="13"/>
  <c r="O17" i="13"/>
  <c r="N17" i="13"/>
  <c r="M17" i="13"/>
  <c r="L17" i="13"/>
  <c r="K17" i="13"/>
  <c r="J17" i="13"/>
  <c r="I17" i="13"/>
  <c r="H17" i="13"/>
  <c r="E17" i="13"/>
  <c r="D17" i="13"/>
  <c r="C17" i="13"/>
  <c r="B17" i="13"/>
  <c r="AB16" i="13" a="1"/>
  <c r="AB16" i="13"/>
  <c r="AA16" i="13" a="1"/>
  <c r="AA16" i="13"/>
  <c r="U16" i="13"/>
  <c r="T16" i="13"/>
  <c r="S16" i="13"/>
  <c r="R16" i="13"/>
  <c r="Q16" i="13"/>
  <c r="P16" i="13"/>
  <c r="O16" i="13"/>
  <c r="N16" i="13"/>
  <c r="M16" i="13"/>
  <c r="L16" i="13"/>
  <c r="K16" i="13"/>
  <c r="J16" i="13"/>
  <c r="I16" i="13"/>
  <c r="H16" i="13"/>
  <c r="E16" i="13"/>
  <c r="D16" i="13"/>
  <c r="C16" i="13"/>
  <c r="B16" i="13"/>
  <c r="AB15" i="13" a="1"/>
  <c r="AB15" i="13"/>
  <c r="AA15" i="13" a="1"/>
  <c r="AA15" i="13"/>
  <c r="U15" i="13"/>
  <c r="T15" i="13"/>
  <c r="S15" i="13"/>
  <c r="R15" i="13"/>
  <c r="Q15" i="13"/>
  <c r="P15" i="13"/>
  <c r="O15" i="13"/>
  <c r="N15" i="13"/>
  <c r="M15" i="13"/>
  <c r="L15" i="13"/>
  <c r="K15" i="13"/>
  <c r="J15" i="13"/>
  <c r="I15" i="13"/>
  <c r="H15" i="13"/>
  <c r="E15" i="13"/>
  <c r="D15" i="13"/>
  <c r="C15" i="13"/>
  <c r="B15" i="13"/>
  <c r="AB14" i="13" a="1"/>
  <c r="AB14" i="13"/>
  <c r="AA14" i="13" a="1"/>
  <c r="AA14" i="13"/>
  <c r="U14" i="13"/>
  <c r="T14" i="13"/>
  <c r="S14" i="13"/>
  <c r="R14" i="13"/>
  <c r="Q14" i="13"/>
  <c r="P14" i="13"/>
  <c r="O14" i="13"/>
  <c r="N14" i="13"/>
  <c r="M14" i="13"/>
  <c r="L14" i="13"/>
  <c r="K14" i="13"/>
  <c r="J14" i="13"/>
  <c r="I14" i="13"/>
  <c r="H14" i="13"/>
  <c r="E14" i="13"/>
  <c r="D14" i="13"/>
  <c r="C14" i="13"/>
  <c r="B14" i="13"/>
  <c r="AB13" i="13" a="1"/>
  <c r="AB13" i="13"/>
  <c r="AA13" i="13" a="1"/>
  <c r="AA13" i="13"/>
  <c r="U13" i="13"/>
  <c r="T13" i="13"/>
  <c r="S13" i="13"/>
  <c r="R13" i="13"/>
  <c r="Q13" i="13"/>
  <c r="P13" i="13"/>
  <c r="O13" i="13"/>
  <c r="N13" i="13"/>
  <c r="M13" i="13"/>
  <c r="L13" i="13"/>
  <c r="K13" i="13"/>
  <c r="J13" i="13"/>
  <c r="I13" i="13"/>
  <c r="H13" i="13"/>
  <c r="E13" i="13"/>
  <c r="D13" i="13"/>
  <c r="C13" i="13"/>
  <c r="B13" i="13"/>
  <c r="AB12" i="13" a="1"/>
  <c r="AB12" i="13"/>
  <c r="AA12" i="13" a="1"/>
  <c r="AA12" i="13"/>
  <c r="U12" i="13"/>
  <c r="T12" i="13"/>
  <c r="S12" i="13"/>
  <c r="R12" i="13"/>
  <c r="Q12" i="13"/>
  <c r="P12" i="13"/>
  <c r="O12" i="13"/>
  <c r="N12" i="13"/>
  <c r="M12" i="13"/>
  <c r="L12" i="13"/>
  <c r="K12" i="13"/>
  <c r="J12" i="13"/>
  <c r="I12" i="13"/>
  <c r="H12" i="13"/>
  <c r="E12" i="13"/>
  <c r="D12" i="13"/>
  <c r="C12" i="13"/>
  <c r="B12" i="13"/>
  <c r="AB11" i="13" a="1"/>
  <c r="AB11" i="13"/>
  <c r="AA11" i="13" a="1"/>
  <c r="AA11" i="13"/>
  <c r="U11" i="13"/>
  <c r="T11" i="13"/>
  <c r="S11" i="13"/>
  <c r="R11" i="13"/>
  <c r="Q11" i="13"/>
  <c r="P11" i="13"/>
  <c r="O11" i="13"/>
  <c r="N11" i="13"/>
  <c r="M11" i="13"/>
  <c r="L11" i="13"/>
  <c r="K11" i="13"/>
  <c r="J11" i="13"/>
  <c r="I11" i="13"/>
  <c r="H11" i="13"/>
  <c r="E11" i="13"/>
  <c r="D11" i="13"/>
  <c r="C11" i="13"/>
  <c r="B11" i="13"/>
  <c r="AB10" i="13" a="1"/>
  <c r="AB10" i="13"/>
  <c r="AA10" i="13" a="1"/>
  <c r="AA10" i="13"/>
  <c r="U10" i="13"/>
  <c r="T10" i="13"/>
  <c r="S10" i="13"/>
  <c r="R10" i="13"/>
  <c r="Q10" i="13"/>
  <c r="P10" i="13"/>
  <c r="O10" i="13"/>
  <c r="N10" i="13"/>
  <c r="M10" i="13"/>
  <c r="L10" i="13"/>
  <c r="K10" i="13"/>
  <c r="J10" i="13"/>
  <c r="I10" i="13"/>
  <c r="H10" i="13"/>
  <c r="E10" i="13"/>
  <c r="D10" i="13"/>
  <c r="C10" i="13"/>
  <c r="B10" i="13"/>
  <c r="AB9" i="13" a="1"/>
  <c r="AB9" i="13"/>
  <c r="AA9" i="13" a="1"/>
  <c r="AA9" i="13"/>
  <c r="U9" i="13"/>
  <c r="T9" i="13"/>
  <c r="S9" i="13"/>
  <c r="R9" i="13"/>
  <c r="Q9" i="13"/>
  <c r="P9" i="13"/>
  <c r="O9" i="13"/>
  <c r="N9" i="13"/>
  <c r="M9" i="13"/>
  <c r="L9" i="13"/>
  <c r="K9" i="13"/>
  <c r="J9" i="13"/>
  <c r="I9" i="13"/>
  <c r="H9" i="13"/>
  <c r="E9" i="13"/>
  <c r="D9" i="13"/>
  <c r="C9" i="13"/>
  <c r="B9" i="13"/>
  <c r="AB8" i="13" a="1"/>
  <c r="AB8" i="13"/>
  <c r="AA8" i="13" a="1"/>
  <c r="AA8" i="13"/>
  <c r="U8" i="13"/>
  <c r="T8" i="13"/>
  <c r="S8" i="13"/>
  <c r="R8" i="13"/>
  <c r="Q8" i="13"/>
  <c r="P8" i="13"/>
  <c r="O8" i="13"/>
  <c r="N8" i="13"/>
  <c r="M8" i="13"/>
  <c r="L8" i="13"/>
  <c r="K8" i="13"/>
  <c r="J8" i="13"/>
  <c r="I8" i="13"/>
  <c r="H8" i="13"/>
  <c r="E8" i="13"/>
  <c r="D8" i="13"/>
  <c r="C8" i="13"/>
  <c r="B8" i="13"/>
  <c r="AB7" i="13" a="1"/>
  <c r="AB7" i="13"/>
  <c r="AA7" i="13" a="1"/>
  <c r="AA7" i="13"/>
  <c r="U7" i="13"/>
  <c r="T7" i="13"/>
  <c r="S7" i="13"/>
  <c r="R7" i="13"/>
  <c r="Q7" i="13"/>
  <c r="P7" i="13"/>
  <c r="O7" i="13"/>
  <c r="N7" i="13"/>
  <c r="M7" i="13"/>
  <c r="L7" i="13"/>
  <c r="K7" i="13"/>
  <c r="J7" i="13"/>
  <c r="I7" i="13"/>
  <c r="H7" i="13"/>
  <c r="E7" i="13"/>
  <c r="D7" i="13"/>
  <c r="C7" i="13"/>
  <c r="B7" i="13"/>
  <c r="AB6" i="13" a="1"/>
  <c r="AB6" i="13"/>
  <c r="AA6" i="13" a="1"/>
  <c r="AA6" i="13"/>
  <c r="U6" i="13"/>
  <c r="T6" i="13"/>
  <c r="S6" i="13"/>
  <c r="R6" i="13"/>
  <c r="Q6" i="13"/>
  <c r="P6" i="13"/>
  <c r="O6" i="13"/>
  <c r="N6" i="13"/>
  <c r="M6" i="13"/>
  <c r="L6" i="13"/>
  <c r="K6" i="13"/>
  <c r="J6" i="13"/>
  <c r="I6" i="13"/>
  <c r="H6" i="13"/>
  <c r="E6" i="13"/>
  <c r="D6" i="13"/>
  <c r="C6" i="13"/>
  <c r="B6" i="13"/>
  <c r="AB5" i="13" a="1"/>
  <c r="AB5" i="13"/>
  <c r="AA5" i="13" a="1"/>
  <c r="AA5" i="13"/>
  <c r="Z5" i="13"/>
  <c r="U5" i="13"/>
  <c r="T5" i="13"/>
  <c r="S5" i="13"/>
  <c r="R5" i="13"/>
  <c r="Q5" i="13"/>
  <c r="P5" i="13"/>
  <c r="O5" i="13"/>
  <c r="N5" i="13"/>
  <c r="M5" i="13"/>
  <c r="L5" i="13"/>
  <c r="K5" i="13"/>
  <c r="J5" i="13"/>
  <c r="I5" i="13"/>
  <c r="H5" i="13"/>
  <c r="E5" i="13"/>
  <c r="D5" i="13"/>
  <c r="C5" i="13"/>
  <c r="B5" i="13"/>
  <c r="U4" i="13"/>
  <c r="T4" i="13"/>
  <c r="S4" i="13"/>
  <c r="R4" i="13"/>
  <c r="Q4" i="13"/>
  <c r="P4" i="13"/>
  <c r="O4" i="13"/>
  <c r="N4" i="13"/>
  <c r="M4" i="13"/>
  <c r="L4" i="13"/>
  <c r="K4" i="13"/>
  <c r="J4" i="13"/>
  <c r="I4" i="13"/>
  <c r="H4" i="13"/>
  <c r="G4" i="13"/>
  <c r="F4" i="13"/>
  <c r="E4" i="13"/>
  <c r="D4" i="13"/>
  <c r="C4" i="13"/>
  <c r="B4" i="13"/>
  <c r="U3" i="13" a="1"/>
  <c r="U3" i="13"/>
  <c r="T3" i="13" a="1"/>
  <c r="T3" i="13"/>
  <c r="S3" i="13" a="1"/>
  <c r="S3" i="13"/>
  <c r="R3" i="13" a="1"/>
  <c r="R3" i="13"/>
  <c r="Q3" i="13" a="1"/>
  <c r="Q3" i="13"/>
  <c r="P3" i="13" a="1"/>
  <c r="P3" i="13"/>
  <c r="O3" i="13" a="1"/>
  <c r="O3" i="13"/>
  <c r="N3" i="13" a="1"/>
  <c r="N3" i="13"/>
  <c r="M3" i="13" a="1"/>
  <c r="M3" i="13"/>
  <c r="L3" i="13" a="1"/>
  <c r="L3" i="13"/>
  <c r="K3" i="13" a="1"/>
  <c r="K3" i="13"/>
  <c r="J3" i="13" a="1"/>
  <c r="J3" i="13"/>
  <c r="I3" i="13" a="1"/>
  <c r="I3" i="13"/>
  <c r="H3" i="13" a="1"/>
  <c r="H3" i="13"/>
  <c r="E3" i="13" a="1"/>
  <c r="E3" i="13"/>
  <c r="D3" i="13" a="1"/>
  <c r="D3" i="13"/>
  <c r="C3" i="13" a="1"/>
  <c r="C3" i="13"/>
  <c r="B3" i="13" a="1"/>
  <c r="B3" i="13"/>
  <c r="U2" i="9"/>
  <c r="U3" i="9" a="1"/>
  <c r="U3" i="9"/>
  <c r="U34" i="9" a="1"/>
  <c r="U34" i="9"/>
  <c r="T2" i="9"/>
  <c r="T3" i="9" a="1"/>
  <c r="T3" i="9"/>
  <c r="T34" i="9" a="1"/>
  <c r="T34" i="9"/>
  <c r="S2" i="9"/>
  <c r="S3" i="9" a="1"/>
  <c r="S3" i="9"/>
  <c r="S34" i="9" a="1"/>
  <c r="S34" i="9"/>
  <c r="R2" i="9"/>
  <c r="R3" i="9" a="1"/>
  <c r="R3" i="9"/>
  <c r="R34" i="9" a="1"/>
  <c r="R34" i="9"/>
  <c r="Q2" i="9"/>
  <c r="Q3" i="9" a="1"/>
  <c r="Q3" i="9"/>
  <c r="Q34" i="9" a="1"/>
  <c r="Q34" i="9"/>
  <c r="P2" i="9"/>
  <c r="P3" i="9" a="1"/>
  <c r="P3" i="9"/>
  <c r="P34" i="9" a="1"/>
  <c r="P34" i="9"/>
  <c r="O2" i="9"/>
  <c r="O3" i="9" a="1"/>
  <c r="O3" i="9"/>
  <c r="O34" i="9" a="1"/>
  <c r="O34" i="9"/>
  <c r="N2" i="9"/>
  <c r="N3" i="9" a="1"/>
  <c r="N3" i="9"/>
  <c r="N34" i="9" a="1"/>
  <c r="N34" i="9"/>
  <c r="M2" i="9"/>
  <c r="M3" i="9" a="1"/>
  <c r="M3" i="9"/>
  <c r="M34" i="9" a="1"/>
  <c r="M34" i="9"/>
  <c r="L2" i="9"/>
  <c r="L3" i="9" a="1"/>
  <c r="L3" i="9"/>
  <c r="L34" i="9" a="1"/>
  <c r="L34" i="9"/>
  <c r="K2" i="9"/>
  <c r="K3" i="9" a="1"/>
  <c r="K3" i="9"/>
  <c r="K34" i="9" a="1"/>
  <c r="K34" i="9"/>
  <c r="J2" i="9"/>
  <c r="J3" i="9" a="1"/>
  <c r="J3" i="9"/>
  <c r="J34" i="9" a="1"/>
  <c r="J34" i="9"/>
  <c r="I2" i="9"/>
  <c r="I3" i="9" a="1"/>
  <c r="I3" i="9"/>
  <c r="I34" i="9" a="1"/>
  <c r="I34" i="9"/>
  <c r="H2" i="9"/>
  <c r="H3" i="9" a="1"/>
  <c r="H3" i="9"/>
  <c r="H34" i="9" a="1"/>
  <c r="H34" i="9"/>
  <c r="G34" i="9" a="1"/>
  <c r="G34" i="9"/>
  <c r="F34" i="9" a="1"/>
  <c r="F34" i="9"/>
  <c r="E2" i="9"/>
  <c r="E3" i="9" a="1"/>
  <c r="E3" i="9"/>
  <c r="E34" i="9" a="1"/>
  <c r="E34" i="9"/>
  <c r="D2" i="9"/>
  <c r="D3" i="9" a="1"/>
  <c r="D3" i="9"/>
  <c r="D34" i="9" a="1"/>
  <c r="D34" i="9"/>
  <c r="C2" i="9"/>
  <c r="C3" i="9" a="1"/>
  <c r="C3" i="9"/>
  <c r="C34" i="9" a="1"/>
  <c r="C34" i="9"/>
  <c r="B2" i="9"/>
  <c r="B3" i="9" a="1"/>
  <c r="B3" i="9"/>
  <c r="B34" i="9" a="1"/>
  <c r="B34" i="9"/>
  <c r="U33" i="9" a="1"/>
  <c r="U33" i="9"/>
  <c r="T33" i="9" a="1"/>
  <c r="T33" i="9"/>
  <c r="S33" i="9" a="1"/>
  <c r="S33" i="9"/>
  <c r="R33" i="9" a="1"/>
  <c r="R33" i="9"/>
  <c r="Q33" i="9" a="1"/>
  <c r="Q33" i="9"/>
  <c r="P33" i="9" a="1"/>
  <c r="P33" i="9"/>
  <c r="O33" i="9" a="1"/>
  <c r="O33" i="9"/>
  <c r="N33" i="9" a="1"/>
  <c r="N33" i="9"/>
  <c r="M33" i="9" a="1"/>
  <c r="M33" i="9"/>
  <c r="L33" i="9" a="1"/>
  <c r="L33" i="9"/>
  <c r="K33" i="9" a="1"/>
  <c r="K33" i="9"/>
  <c r="J33" i="9" a="1"/>
  <c r="J33" i="9"/>
  <c r="I33" i="9" a="1"/>
  <c r="I33" i="9"/>
  <c r="H33" i="9" a="1"/>
  <c r="H33" i="9"/>
  <c r="G33" i="9" a="1"/>
  <c r="G33" i="9"/>
  <c r="F33" i="9" a="1"/>
  <c r="F33" i="9"/>
  <c r="E33" i="9" a="1"/>
  <c r="E33" i="9"/>
  <c r="D33" i="9" a="1"/>
  <c r="D33" i="9"/>
  <c r="C33" i="9" a="1"/>
  <c r="C33" i="9"/>
  <c r="B33" i="9" a="1"/>
  <c r="B33" i="9"/>
  <c r="U32" i="9" a="1"/>
  <c r="U32" i="9"/>
  <c r="T32" i="9" a="1"/>
  <c r="T32" i="9"/>
  <c r="S32" i="9" a="1"/>
  <c r="S32" i="9"/>
  <c r="R32" i="9" a="1"/>
  <c r="R32" i="9"/>
  <c r="Q32" i="9" a="1"/>
  <c r="Q32" i="9"/>
  <c r="P32" i="9" a="1"/>
  <c r="P32" i="9"/>
  <c r="O32" i="9" a="1"/>
  <c r="O32" i="9"/>
  <c r="N32" i="9" a="1"/>
  <c r="N32" i="9"/>
  <c r="M32" i="9" a="1"/>
  <c r="M32" i="9"/>
  <c r="L32" i="9" a="1"/>
  <c r="L32" i="9"/>
  <c r="K32" i="9" a="1"/>
  <c r="K32" i="9"/>
  <c r="J32" i="9" a="1"/>
  <c r="J32" i="9"/>
  <c r="I32" i="9" a="1"/>
  <c r="I32" i="9"/>
  <c r="H32" i="9" a="1"/>
  <c r="H32" i="9"/>
  <c r="G32" i="9" a="1"/>
  <c r="G32" i="9"/>
  <c r="F32" i="9" a="1"/>
  <c r="F32" i="9"/>
  <c r="E32" i="9" a="1"/>
  <c r="E32" i="9"/>
  <c r="D32" i="9" a="1"/>
  <c r="D32" i="9"/>
  <c r="C32" i="9" a="1"/>
  <c r="C32" i="9"/>
  <c r="B32" i="9" a="1"/>
  <c r="B32" i="9"/>
  <c r="U31" i="9" a="1"/>
  <c r="U31" i="9"/>
  <c r="T31" i="9" a="1"/>
  <c r="T31" i="9"/>
  <c r="S31" i="9" a="1"/>
  <c r="S31" i="9"/>
  <c r="R31" i="9" a="1"/>
  <c r="R31" i="9"/>
  <c r="Q31" i="9" a="1"/>
  <c r="Q31" i="9"/>
  <c r="P31" i="9" a="1"/>
  <c r="P31" i="9"/>
  <c r="O31" i="9" a="1"/>
  <c r="O31" i="9"/>
  <c r="N31" i="9" a="1"/>
  <c r="N31" i="9"/>
  <c r="M31" i="9" a="1"/>
  <c r="M31" i="9"/>
  <c r="L31" i="9" a="1"/>
  <c r="L31" i="9"/>
  <c r="K31" i="9" a="1"/>
  <c r="K31" i="9"/>
  <c r="J31" i="9" a="1"/>
  <c r="J31" i="9"/>
  <c r="I31" i="9" a="1"/>
  <c r="I31" i="9"/>
  <c r="H31" i="9" a="1"/>
  <c r="H31" i="9"/>
  <c r="G31" i="9" a="1"/>
  <c r="G31" i="9"/>
  <c r="F31" i="9" a="1"/>
  <c r="F31" i="9"/>
  <c r="E31" i="9" a="1"/>
  <c r="E31" i="9"/>
  <c r="D31" i="9" a="1"/>
  <c r="D31" i="9"/>
  <c r="C31" i="9" a="1"/>
  <c r="C31" i="9"/>
  <c r="B31" i="9" a="1"/>
  <c r="B31" i="9"/>
  <c r="U30" i="9" a="1"/>
  <c r="U30" i="9"/>
  <c r="T30" i="9" a="1"/>
  <c r="T30" i="9"/>
  <c r="S30" i="9" a="1"/>
  <c r="S30" i="9"/>
  <c r="R30" i="9" a="1"/>
  <c r="R30" i="9"/>
  <c r="Q30" i="9" a="1"/>
  <c r="Q30" i="9"/>
  <c r="P30" i="9" a="1"/>
  <c r="P30" i="9"/>
  <c r="O30" i="9" a="1"/>
  <c r="O30" i="9"/>
  <c r="N30" i="9" a="1"/>
  <c r="N30" i="9"/>
  <c r="M30" i="9" a="1"/>
  <c r="M30" i="9"/>
  <c r="L30" i="9" a="1"/>
  <c r="L30" i="9"/>
  <c r="K30" i="9" a="1"/>
  <c r="K30" i="9"/>
  <c r="J30" i="9" a="1"/>
  <c r="J30" i="9"/>
  <c r="I30" i="9" a="1"/>
  <c r="I30" i="9"/>
  <c r="H30" i="9" a="1"/>
  <c r="H30" i="9"/>
  <c r="G30" i="9" a="1"/>
  <c r="G30" i="9"/>
  <c r="F30" i="9" a="1"/>
  <c r="F30" i="9"/>
  <c r="E30" i="9" a="1"/>
  <c r="E30" i="9"/>
  <c r="D30" i="9" a="1"/>
  <c r="D30" i="9"/>
  <c r="C30" i="9" a="1"/>
  <c r="C30" i="9"/>
  <c r="B30" i="9" a="1"/>
  <c r="B30" i="9"/>
  <c r="U29" i="9" a="1"/>
  <c r="U29" i="9"/>
  <c r="T29" i="9" a="1"/>
  <c r="T29" i="9"/>
  <c r="S29" i="9" a="1"/>
  <c r="S29" i="9"/>
  <c r="R29" i="9" a="1"/>
  <c r="R29" i="9"/>
  <c r="Q29" i="9" a="1"/>
  <c r="Q29" i="9"/>
  <c r="P29" i="9" a="1"/>
  <c r="P29" i="9"/>
  <c r="O29" i="9" a="1"/>
  <c r="O29" i="9"/>
  <c r="N29" i="9" a="1"/>
  <c r="N29" i="9"/>
  <c r="M29" i="9" a="1"/>
  <c r="M29" i="9"/>
  <c r="L29" i="9" a="1"/>
  <c r="L29" i="9"/>
  <c r="K29" i="9" a="1"/>
  <c r="K29" i="9"/>
  <c r="J29" i="9" a="1"/>
  <c r="J29" i="9"/>
  <c r="I29" i="9" a="1"/>
  <c r="I29" i="9"/>
  <c r="H29" i="9" a="1"/>
  <c r="H29" i="9"/>
  <c r="G29" i="9" a="1"/>
  <c r="G29" i="9"/>
  <c r="F29" i="9" a="1"/>
  <c r="F29" i="9"/>
  <c r="E29" i="9" a="1"/>
  <c r="E29" i="9"/>
  <c r="D29" i="9" a="1"/>
  <c r="D29" i="9"/>
  <c r="C29" i="9" a="1"/>
  <c r="C29" i="9"/>
  <c r="B29" i="9" a="1"/>
  <c r="B29" i="9"/>
  <c r="U28" i="9" a="1"/>
  <c r="U28" i="9"/>
  <c r="T28" i="9" a="1"/>
  <c r="T28" i="9"/>
  <c r="S28" i="9" a="1"/>
  <c r="S28" i="9"/>
  <c r="R28" i="9" a="1"/>
  <c r="R28" i="9"/>
  <c r="Q28" i="9" a="1"/>
  <c r="Q28" i="9"/>
  <c r="P28" i="9" a="1"/>
  <c r="P28" i="9"/>
  <c r="O28" i="9" a="1"/>
  <c r="O28" i="9"/>
  <c r="N28" i="9" a="1"/>
  <c r="N28" i="9"/>
  <c r="M28" i="9" a="1"/>
  <c r="M28" i="9"/>
  <c r="L28" i="9" a="1"/>
  <c r="L28" i="9"/>
  <c r="K28" i="9" a="1"/>
  <c r="K28" i="9"/>
  <c r="J28" i="9" a="1"/>
  <c r="J28" i="9"/>
  <c r="I28" i="9" a="1"/>
  <c r="I28" i="9"/>
  <c r="H28" i="9" a="1"/>
  <c r="H28" i="9"/>
  <c r="G28" i="9" a="1"/>
  <c r="G28" i="9"/>
  <c r="F28" i="9" a="1"/>
  <c r="F28" i="9"/>
  <c r="E28" i="9" a="1"/>
  <c r="E28" i="9"/>
  <c r="D28" i="9" a="1"/>
  <c r="D28" i="9"/>
  <c r="C28" i="9" a="1"/>
  <c r="C28" i="9"/>
  <c r="B28" i="9" a="1"/>
  <c r="B28" i="9"/>
  <c r="U27" i="9" a="1"/>
  <c r="U27" i="9"/>
  <c r="T27" i="9" a="1"/>
  <c r="T27" i="9"/>
  <c r="S27" i="9" a="1"/>
  <c r="S27" i="9"/>
  <c r="R27" i="9" a="1"/>
  <c r="R27" i="9"/>
  <c r="Q27" i="9" a="1"/>
  <c r="Q27" i="9"/>
  <c r="P27" i="9" a="1"/>
  <c r="P27" i="9"/>
  <c r="O27" i="9" a="1"/>
  <c r="O27" i="9"/>
  <c r="N27" i="9" a="1"/>
  <c r="N27" i="9"/>
  <c r="M27" i="9" a="1"/>
  <c r="M27" i="9"/>
  <c r="L27" i="9" a="1"/>
  <c r="L27" i="9"/>
  <c r="K27" i="9" a="1"/>
  <c r="K27" i="9"/>
  <c r="J27" i="9" a="1"/>
  <c r="J27" i="9"/>
  <c r="I27" i="9" a="1"/>
  <c r="I27" i="9"/>
  <c r="H27" i="9" a="1"/>
  <c r="H27" i="9"/>
  <c r="G27" i="9" a="1"/>
  <c r="G27" i="9"/>
  <c r="F27" i="9" a="1"/>
  <c r="F27" i="9"/>
  <c r="E27" i="9" a="1"/>
  <c r="E27" i="9"/>
  <c r="D27" i="9" a="1"/>
  <c r="D27" i="9"/>
  <c r="C27" i="9" a="1"/>
  <c r="C27" i="9"/>
  <c r="B27" i="9" a="1"/>
  <c r="B27" i="9"/>
  <c r="U26" i="9" a="1"/>
  <c r="U26" i="9"/>
  <c r="T26" i="9" a="1"/>
  <c r="T26" i="9"/>
  <c r="S26" i="9" a="1"/>
  <c r="S26" i="9"/>
  <c r="R26" i="9" a="1"/>
  <c r="R26" i="9"/>
  <c r="Q26" i="9" a="1"/>
  <c r="Q26" i="9"/>
  <c r="P26" i="9" a="1"/>
  <c r="P26" i="9"/>
  <c r="O26" i="9" a="1"/>
  <c r="O26" i="9"/>
  <c r="N26" i="9" a="1"/>
  <c r="N26" i="9"/>
  <c r="M26" i="9" a="1"/>
  <c r="M26" i="9"/>
  <c r="L26" i="9" a="1"/>
  <c r="L26" i="9"/>
  <c r="K26" i="9" a="1"/>
  <c r="K26" i="9"/>
  <c r="J26" i="9" a="1"/>
  <c r="J26" i="9"/>
  <c r="I26" i="9" a="1"/>
  <c r="I26" i="9"/>
  <c r="H26" i="9" a="1"/>
  <c r="H26" i="9"/>
  <c r="G26" i="9" a="1"/>
  <c r="G26" i="9"/>
  <c r="F26" i="9" a="1"/>
  <c r="F26" i="9"/>
  <c r="E26" i="9" a="1"/>
  <c r="E26" i="9"/>
  <c r="D26" i="9" a="1"/>
  <c r="D26" i="9"/>
  <c r="C26" i="9" a="1"/>
  <c r="C26" i="9"/>
  <c r="B26" i="9" a="1"/>
  <c r="B26" i="9"/>
  <c r="U25" i="9" a="1"/>
  <c r="U25" i="9"/>
  <c r="T25" i="9" a="1"/>
  <c r="T25" i="9"/>
  <c r="S25" i="9" a="1"/>
  <c r="S25" i="9"/>
  <c r="R25" i="9" a="1"/>
  <c r="R25" i="9"/>
  <c r="Q25" i="9" a="1"/>
  <c r="Q25" i="9"/>
  <c r="P25" i="9" a="1"/>
  <c r="P25" i="9"/>
  <c r="O25" i="9" a="1"/>
  <c r="O25" i="9"/>
  <c r="N25" i="9" a="1"/>
  <c r="N25" i="9"/>
  <c r="M25" i="9" a="1"/>
  <c r="M25" i="9"/>
  <c r="L25" i="9" a="1"/>
  <c r="L25" i="9"/>
  <c r="K25" i="9" a="1"/>
  <c r="K25" i="9"/>
  <c r="J25" i="9" a="1"/>
  <c r="J25" i="9"/>
  <c r="I25" i="9" a="1"/>
  <c r="I25" i="9"/>
  <c r="H25" i="9" a="1"/>
  <c r="H25" i="9"/>
  <c r="G25" i="9" a="1"/>
  <c r="G25" i="9"/>
  <c r="F25" i="9" a="1"/>
  <c r="F25" i="9"/>
  <c r="E25" i="9" a="1"/>
  <c r="E25" i="9"/>
  <c r="D25" i="9" a="1"/>
  <c r="D25" i="9"/>
  <c r="C25" i="9" a="1"/>
  <c r="C25" i="9"/>
  <c r="B25" i="9" a="1"/>
  <c r="B25" i="9"/>
  <c r="U24" i="9" a="1"/>
  <c r="U24" i="9"/>
  <c r="T24" i="9" a="1"/>
  <c r="T24" i="9"/>
  <c r="S24" i="9" a="1"/>
  <c r="S24" i="9"/>
  <c r="R24" i="9" a="1"/>
  <c r="R24" i="9"/>
  <c r="Q24" i="9" a="1"/>
  <c r="Q24" i="9"/>
  <c r="P24" i="9" a="1"/>
  <c r="P24" i="9"/>
  <c r="O24" i="9" a="1"/>
  <c r="O24" i="9"/>
  <c r="N24" i="9" a="1"/>
  <c r="N24" i="9"/>
  <c r="M24" i="9" a="1"/>
  <c r="M24" i="9"/>
  <c r="L24" i="9" a="1"/>
  <c r="L24" i="9"/>
  <c r="K24" i="9" a="1"/>
  <c r="K24" i="9"/>
  <c r="J24" i="9" a="1"/>
  <c r="J24" i="9"/>
  <c r="I24" i="9" a="1"/>
  <c r="I24" i="9"/>
  <c r="H24" i="9" a="1"/>
  <c r="H24" i="9"/>
  <c r="G24" i="9" a="1"/>
  <c r="G24" i="9"/>
  <c r="F24" i="9" a="1"/>
  <c r="F24" i="9"/>
  <c r="E24" i="9" a="1"/>
  <c r="E24" i="9"/>
  <c r="D24" i="9" a="1"/>
  <c r="D24" i="9"/>
  <c r="C24" i="9" a="1"/>
  <c r="C24" i="9"/>
  <c r="B24" i="9" a="1"/>
  <c r="B24" i="9"/>
  <c r="U23" i="9" a="1"/>
  <c r="U23" i="9"/>
  <c r="T23" i="9" a="1"/>
  <c r="T23" i="9"/>
  <c r="S23" i="9" a="1"/>
  <c r="S23" i="9"/>
  <c r="R23" i="9" a="1"/>
  <c r="R23" i="9"/>
  <c r="Q23" i="9" a="1"/>
  <c r="Q23" i="9"/>
  <c r="P23" i="9" a="1"/>
  <c r="P23" i="9"/>
  <c r="O23" i="9" a="1"/>
  <c r="O23" i="9"/>
  <c r="N23" i="9" a="1"/>
  <c r="N23" i="9"/>
  <c r="M23" i="9" a="1"/>
  <c r="M23" i="9"/>
  <c r="L23" i="9" a="1"/>
  <c r="L23" i="9"/>
  <c r="K23" i="9" a="1"/>
  <c r="K23" i="9"/>
  <c r="J23" i="9" a="1"/>
  <c r="J23" i="9"/>
  <c r="I23" i="9" a="1"/>
  <c r="I23" i="9"/>
  <c r="H23" i="9" a="1"/>
  <c r="H23" i="9"/>
  <c r="G23" i="9" a="1"/>
  <c r="G23" i="9"/>
  <c r="F23" i="9" a="1"/>
  <c r="F23" i="9"/>
  <c r="E23" i="9" a="1"/>
  <c r="E23" i="9"/>
  <c r="D23" i="9" a="1"/>
  <c r="D23" i="9"/>
  <c r="C23" i="9" a="1"/>
  <c r="C23" i="9"/>
  <c r="B23" i="9" a="1"/>
  <c r="B23" i="9"/>
  <c r="U22" i="9" a="1"/>
  <c r="U22" i="9"/>
  <c r="T22" i="9" a="1"/>
  <c r="T22" i="9"/>
  <c r="S22" i="9" a="1"/>
  <c r="S22" i="9"/>
  <c r="R22" i="9" a="1"/>
  <c r="R22" i="9"/>
  <c r="Q22" i="9" a="1"/>
  <c r="Q22" i="9"/>
  <c r="P22" i="9" a="1"/>
  <c r="P22" i="9"/>
  <c r="O22" i="9" a="1"/>
  <c r="O22" i="9"/>
  <c r="N22" i="9" a="1"/>
  <c r="N22" i="9"/>
  <c r="M22" i="9" a="1"/>
  <c r="M22" i="9"/>
  <c r="L22" i="9" a="1"/>
  <c r="L22" i="9"/>
  <c r="K22" i="9" a="1"/>
  <c r="K22" i="9"/>
  <c r="J22" i="9" a="1"/>
  <c r="J22" i="9"/>
  <c r="I22" i="9" a="1"/>
  <c r="I22" i="9"/>
  <c r="H22" i="9" a="1"/>
  <c r="H22" i="9"/>
  <c r="G22" i="9" a="1"/>
  <c r="G22" i="9"/>
  <c r="F22" i="9" a="1"/>
  <c r="F22" i="9"/>
  <c r="E22" i="9" a="1"/>
  <c r="E22" i="9"/>
  <c r="D22" i="9" a="1"/>
  <c r="D22" i="9"/>
  <c r="C22" i="9" a="1"/>
  <c r="C22" i="9"/>
  <c r="B22" i="9" a="1"/>
  <c r="B22" i="9"/>
  <c r="U21" i="9" a="1"/>
  <c r="U21" i="9"/>
  <c r="T21" i="9" a="1"/>
  <c r="T21" i="9"/>
  <c r="S21" i="9" a="1"/>
  <c r="S21" i="9"/>
  <c r="R21" i="9" a="1"/>
  <c r="R21" i="9"/>
  <c r="Q21" i="9" a="1"/>
  <c r="Q21" i="9"/>
  <c r="P21" i="9" a="1"/>
  <c r="P21" i="9"/>
  <c r="O21" i="9" a="1"/>
  <c r="O21" i="9"/>
  <c r="N21" i="9" a="1"/>
  <c r="N21" i="9"/>
  <c r="M21" i="9" a="1"/>
  <c r="M21" i="9"/>
  <c r="L21" i="9" a="1"/>
  <c r="L21" i="9"/>
  <c r="K21" i="9" a="1"/>
  <c r="K21" i="9"/>
  <c r="J21" i="9" a="1"/>
  <c r="J21" i="9"/>
  <c r="I21" i="9" a="1"/>
  <c r="I21" i="9"/>
  <c r="H21" i="9" a="1"/>
  <c r="H21" i="9"/>
  <c r="G21" i="9" a="1"/>
  <c r="G21" i="9"/>
  <c r="F21" i="9" a="1"/>
  <c r="F21" i="9"/>
  <c r="E21" i="9" a="1"/>
  <c r="E21" i="9"/>
  <c r="D21" i="9" a="1"/>
  <c r="D21" i="9"/>
  <c r="C21" i="9" a="1"/>
  <c r="C21" i="9"/>
  <c r="B21" i="9" a="1"/>
  <c r="B21" i="9"/>
  <c r="U20" i="9" a="1"/>
  <c r="U20" i="9"/>
  <c r="T20" i="9" a="1"/>
  <c r="T20" i="9"/>
  <c r="S20" i="9" a="1"/>
  <c r="S20" i="9"/>
  <c r="R20" i="9" a="1"/>
  <c r="R20" i="9"/>
  <c r="Q20" i="9" a="1"/>
  <c r="Q20" i="9"/>
  <c r="P20" i="9" a="1"/>
  <c r="P20" i="9"/>
  <c r="O20" i="9" a="1"/>
  <c r="O20" i="9"/>
  <c r="N20" i="9" a="1"/>
  <c r="N20" i="9"/>
  <c r="M20" i="9" a="1"/>
  <c r="M20" i="9"/>
  <c r="L20" i="9" a="1"/>
  <c r="L20" i="9"/>
  <c r="K20" i="9" a="1"/>
  <c r="K20" i="9"/>
  <c r="J20" i="9" a="1"/>
  <c r="J20" i="9"/>
  <c r="I20" i="9" a="1"/>
  <c r="I20" i="9"/>
  <c r="H20" i="9" a="1"/>
  <c r="H20" i="9"/>
  <c r="G20" i="9" a="1"/>
  <c r="G20" i="9"/>
  <c r="F20" i="9" a="1"/>
  <c r="F20" i="9"/>
  <c r="E20" i="9" a="1"/>
  <c r="E20" i="9"/>
  <c r="D20" i="9" a="1"/>
  <c r="D20" i="9"/>
  <c r="C20" i="9" a="1"/>
  <c r="C20" i="9"/>
  <c r="B20" i="9" a="1"/>
  <c r="B20" i="9"/>
  <c r="U19" i="9" a="1"/>
  <c r="U19" i="9"/>
  <c r="T19" i="9" a="1"/>
  <c r="T19" i="9"/>
  <c r="S19" i="9" a="1"/>
  <c r="S19" i="9"/>
  <c r="R19" i="9" a="1"/>
  <c r="R19" i="9"/>
  <c r="Q19" i="9" a="1"/>
  <c r="Q19" i="9"/>
  <c r="P19" i="9" a="1"/>
  <c r="P19" i="9"/>
  <c r="O19" i="9" a="1"/>
  <c r="O19" i="9"/>
  <c r="N19" i="9" a="1"/>
  <c r="N19" i="9"/>
  <c r="M19" i="9" a="1"/>
  <c r="M19" i="9"/>
  <c r="L19" i="9" a="1"/>
  <c r="L19" i="9"/>
  <c r="K19" i="9" a="1"/>
  <c r="K19" i="9"/>
  <c r="J19" i="9" a="1"/>
  <c r="J19" i="9"/>
  <c r="I19" i="9" a="1"/>
  <c r="I19" i="9"/>
  <c r="H19" i="9" a="1"/>
  <c r="H19" i="9"/>
  <c r="G19" i="9" a="1"/>
  <c r="G19" i="9"/>
  <c r="F19" i="9" a="1"/>
  <c r="F19" i="9"/>
  <c r="E19" i="9" a="1"/>
  <c r="E19" i="9"/>
  <c r="D19" i="9" a="1"/>
  <c r="D19" i="9"/>
  <c r="C19" i="9" a="1"/>
  <c r="C19" i="9"/>
  <c r="B19" i="9" a="1"/>
  <c r="B19" i="9"/>
  <c r="U18" i="9" a="1"/>
  <c r="U18" i="9"/>
  <c r="T18" i="9" a="1"/>
  <c r="T18" i="9"/>
  <c r="S18" i="9" a="1"/>
  <c r="S18" i="9"/>
  <c r="R18" i="9" a="1"/>
  <c r="R18" i="9"/>
  <c r="Q18" i="9" a="1"/>
  <c r="Q18" i="9"/>
  <c r="P18" i="9" a="1"/>
  <c r="P18" i="9"/>
  <c r="O18" i="9" a="1"/>
  <c r="O18" i="9"/>
  <c r="N18" i="9" a="1"/>
  <c r="N18" i="9"/>
  <c r="M18" i="9" a="1"/>
  <c r="M18" i="9"/>
  <c r="L18" i="9" a="1"/>
  <c r="L18" i="9"/>
  <c r="K18" i="9" a="1"/>
  <c r="K18" i="9"/>
  <c r="J18" i="9" a="1"/>
  <c r="J18" i="9"/>
  <c r="I18" i="9" a="1"/>
  <c r="I18" i="9"/>
  <c r="H18" i="9" a="1"/>
  <c r="H18" i="9"/>
  <c r="G18" i="9" a="1"/>
  <c r="G18" i="9"/>
  <c r="F18" i="9" a="1"/>
  <c r="F18" i="9"/>
  <c r="E18" i="9" a="1"/>
  <c r="E18" i="9"/>
  <c r="D18" i="9" a="1"/>
  <c r="D18" i="9"/>
  <c r="C18" i="9" a="1"/>
  <c r="C18" i="9"/>
  <c r="B18" i="9" a="1"/>
  <c r="B18" i="9"/>
  <c r="U17" i="9" a="1"/>
  <c r="U17" i="9"/>
  <c r="T17" i="9" a="1"/>
  <c r="T17" i="9"/>
  <c r="S17" i="9" a="1"/>
  <c r="S17" i="9"/>
  <c r="R17" i="9" a="1"/>
  <c r="R17" i="9"/>
  <c r="Q17" i="9" a="1"/>
  <c r="Q17" i="9"/>
  <c r="P17" i="9" a="1"/>
  <c r="P17" i="9"/>
  <c r="O17" i="9" a="1"/>
  <c r="O17" i="9"/>
  <c r="N17" i="9" a="1"/>
  <c r="N17" i="9"/>
  <c r="M17" i="9" a="1"/>
  <c r="M17" i="9"/>
  <c r="L17" i="9" a="1"/>
  <c r="L17" i="9"/>
  <c r="K17" i="9" a="1"/>
  <c r="K17" i="9"/>
  <c r="J17" i="9" a="1"/>
  <c r="J17" i="9"/>
  <c r="I17" i="9" a="1"/>
  <c r="I17" i="9"/>
  <c r="H17" i="9" a="1"/>
  <c r="H17" i="9"/>
  <c r="G17" i="9" a="1"/>
  <c r="G17" i="9"/>
  <c r="F17" i="9" a="1"/>
  <c r="F17" i="9"/>
  <c r="E17" i="9" a="1"/>
  <c r="E17" i="9"/>
  <c r="D17" i="9" a="1"/>
  <c r="D17" i="9"/>
  <c r="C17" i="9" a="1"/>
  <c r="C17" i="9"/>
  <c r="B17" i="9" a="1"/>
  <c r="B17" i="9"/>
  <c r="U16" i="9" a="1"/>
  <c r="U16" i="9"/>
  <c r="T16" i="9" a="1"/>
  <c r="T16" i="9"/>
  <c r="S16" i="9" a="1"/>
  <c r="S16" i="9"/>
  <c r="R16" i="9" a="1"/>
  <c r="R16" i="9"/>
  <c r="Q16" i="9" a="1"/>
  <c r="Q16" i="9"/>
  <c r="P16" i="9" a="1"/>
  <c r="P16" i="9"/>
  <c r="O16" i="9" a="1"/>
  <c r="O16" i="9"/>
  <c r="N16" i="9" a="1"/>
  <c r="N16" i="9"/>
  <c r="M16" i="9" a="1"/>
  <c r="M16" i="9"/>
  <c r="L16" i="9" a="1"/>
  <c r="L16" i="9"/>
  <c r="K16" i="9" a="1"/>
  <c r="K16" i="9"/>
  <c r="J16" i="9" a="1"/>
  <c r="J16" i="9"/>
  <c r="I16" i="9" a="1"/>
  <c r="I16" i="9"/>
  <c r="H16" i="9" a="1"/>
  <c r="H16" i="9"/>
  <c r="G16" i="9" a="1"/>
  <c r="G16" i="9"/>
  <c r="F16" i="9" a="1"/>
  <c r="F16" i="9"/>
  <c r="E16" i="9" a="1"/>
  <c r="E16" i="9"/>
  <c r="D16" i="9" a="1"/>
  <c r="D16" i="9"/>
  <c r="C16" i="9" a="1"/>
  <c r="C16" i="9"/>
  <c r="B16" i="9" a="1"/>
  <c r="B16" i="9"/>
  <c r="U15" i="9" a="1"/>
  <c r="U15" i="9"/>
  <c r="T15" i="9" a="1"/>
  <c r="T15" i="9"/>
  <c r="S15" i="9" a="1"/>
  <c r="S15" i="9"/>
  <c r="R15" i="9" a="1"/>
  <c r="R15" i="9"/>
  <c r="Q15" i="9" a="1"/>
  <c r="Q15" i="9"/>
  <c r="P15" i="9" a="1"/>
  <c r="P15" i="9"/>
  <c r="O15" i="9" a="1"/>
  <c r="O15" i="9"/>
  <c r="N15" i="9" a="1"/>
  <c r="N15" i="9"/>
  <c r="M15" i="9" a="1"/>
  <c r="M15" i="9"/>
  <c r="L15" i="9" a="1"/>
  <c r="L15" i="9"/>
  <c r="K15" i="9" a="1"/>
  <c r="K15" i="9"/>
  <c r="J15" i="9" a="1"/>
  <c r="J15" i="9"/>
  <c r="I15" i="9" a="1"/>
  <c r="I15" i="9"/>
  <c r="H15" i="9" a="1"/>
  <c r="H15" i="9"/>
  <c r="G15" i="9" a="1"/>
  <c r="G15" i="9"/>
  <c r="F15" i="9" a="1"/>
  <c r="F15" i="9"/>
  <c r="E15" i="9" a="1"/>
  <c r="E15" i="9"/>
  <c r="D15" i="9" a="1"/>
  <c r="D15" i="9"/>
  <c r="C15" i="9" a="1"/>
  <c r="C15" i="9"/>
  <c r="B15" i="9" a="1"/>
  <c r="B15" i="9"/>
  <c r="U14" i="9" a="1"/>
  <c r="U14" i="9"/>
  <c r="T14" i="9" a="1"/>
  <c r="T14" i="9"/>
  <c r="S14" i="9" a="1"/>
  <c r="S14" i="9"/>
  <c r="R14" i="9" a="1"/>
  <c r="R14" i="9"/>
  <c r="Q14" i="9" a="1"/>
  <c r="Q14" i="9"/>
  <c r="P14" i="9" a="1"/>
  <c r="P14" i="9"/>
  <c r="O14" i="9" a="1"/>
  <c r="O14" i="9"/>
  <c r="N14" i="9" a="1"/>
  <c r="N14" i="9"/>
  <c r="M14" i="9" a="1"/>
  <c r="M14" i="9"/>
  <c r="L14" i="9" a="1"/>
  <c r="L14" i="9"/>
  <c r="K14" i="9" a="1"/>
  <c r="K14" i="9"/>
  <c r="J14" i="9" a="1"/>
  <c r="J14" i="9"/>
  <c r="I14" i="9" a="1"/>
  <c r="I14" i="9"/>
  <c r="H14" i="9" a="1"/>
  <c r="H14" i="9"/>
  <c r="G14" i="9" a="1"/>
  <c r="G14" i="9"/>
  <c r="F14" i="9" a="1"/>
  <c r="F14" i="9"/>
  <c r="E14" i="9" a="1"/>
  <c r="E14" i="9"/>
  <c r="D14" i="9" a="1"/>
  <c r="D14" i="9"/>
  <c r="C14" i="9" a="1"/>
  <c r="C14" i="9"/>
  <c r="B14" i="9" a="1"/>
  <c r="B14" i="9"/>
  <c r="U13" i="9" a="1"/>
  <c r="U13" i="9"/>
  <c r="T13" i="9" a="1"/>
  <c r="T13" i="9"/>
  <c r="S13" i="9" a="1"/>
  <c r="S13" i="9"/>
  <c r="R13" i="9" a="1"/>
  <c r="R13" i="9"/>
  <c r="Q13" i="9" a="1"/>
  <c r="Q13" i="9"/>
  <c r="P13" i="9" a="1"/>
  <c r="P13" i="9"/>
  <c r="O13" i="9" a="1"/>
  <c r="O13" i="9"/>
  <c r="N13" i="9" a="1"/>
  <c r="N13" i="9"/>
  <c r="M13" i="9" a="1"/>
  <c r="M13" i="9"/>
  <c r="L13" i="9" a="1"/>
  <c r="L13" i="9"/>
  <c r="K13" i="9" a="1"/>
  <c r="K13" i="9"/>
  <c r="J13" i="9" a="1"/>
  <c r="J13" i="9"/>
  <c r="I13" i="9" a="1"/>
  <c r="I13" i="9"/>
  <c r="H13" i="9" a="1"/>
  <c r="H13" i="9"/>
  <c r="G13" i="9" a="1"/>
  <c r="G13" i="9"/>
  <c r="F13" i="9" a="1"/>
  <c r="F13" i="9"/>
  <c r="E13" i="9" a="1"/>
  <c r="E13" i="9"/>
  <c r="D13" i="9" a="1"/>
  <c r="D13" i="9"/>
  <c r="C13" i="9" a="1"/>
  <c r="C13" i="9"/>
  <c r="B13" i="9" a="1"/>
  <c r="B13" i="9"/>
  <c r="U12" i="9" a="1"/>
  <c r="U12" i="9"/>
  <c r="T12" i="9" a="1"/>
  <c r="T12" i="9"/>
  <c r="S12" i="9" a="1"/>
  <c r="S12" i="9"/>
  <c r="R12" i="9" a="1"/>
  <c r="R12" i="9"/>
  <c r="Q12" i="9" a="1"/>
  <c r="Q12" i="9"/>
  <c r="P12" i="9" a="1"/>
  <c r="P12" i="9"/>
  <c r="O12" i="9" a="1"/>
  <c r="O12" i="9"/>
  <c r="N12" i="9" a="1"/>
  <c r="N12" i="9"/>
  <c r="M12" i="9" a="1"/>
  <c r="M12" i="9"/>
  <c r="L12" i="9" a="1"/>
  <c r="L12" i="9"/>
  <c r="K12" i="9" a="1"/>
  <c r="K12" i="9"/>
  <c r="J12" i="9" a="1"/>
  <c r="J12" i="9"/>
  <c r="I12" i="9" a="1"/>
  <c r="I12" i="9"/>
  <c r="H12" i="9" a="1"/>
  <c r="H12" i="9"/>
  <c r="G12" i="9" a="1"/>
  <c r="G12" i="9"/>
  <c r="F12" i="9" a="1"/>
  <c r="F12" i="9"/>
  <c r="E12" i="9" a="1"/>
  <c r="E12" i="9"/>
  <c r="D12" i="9" a="1"/>
  <c r="D12" i="9"/>
  <c r="C12" i="9" a="1"/>
  <c r="C12" i="9"/>
  <c r="B12" i="9" a="1"/>
  <c r="B12" i="9"/>
  <c r="U11" i="9" a="1"/>
  <c r="U11" i="9"/>
  <c r="T11" i="9" a="1"/>
  <c r="T11" i="9"/>
  <c r="S11" i="9" a="1"/>
  <c r="S11" i="9"/>
  <c r="R11" i="9" a="1"/>
  <c r="R11" i="9"/>
  <c r="Q11" i="9" a="1"/>
  <c r="Q11" i="9"/>
  <c r="P11" i="9" a="1"/>
  <c r="P11" i="9"/>
  <c r="O11" i="9" a="1"/>
  <c r="O11" i="9"/>
  <c r="N11" i="9" a="1"/>
  <c r="N11" i="9"/>
  <c r="M11" i="9" a="1"/>
  <c r="M11" i="9"/>
  <c r="L11" i="9" a="1"/>
  <c r="L11" i="9"/>
  <c r="K11" i="9" a="1"/>
  <c r="K11" i="9"/>
  <c r="J11" i="9" a="1"/>
  <c r="J11" i="9"/>
  <c r="I11" i="9" a="1"/>
  <c r="I11" i="9"/>
  <c r="H11" i="9" a="1"/>
  <c r="H11" i="9"/>
  <c r="F11" i="9" a="1"/>
  <c r="F11" i="9"/>
  <c r="E11" i="9" a="1"/>
  <c r="E11" i="9"/>
  <c r="D11" i="9" a="1"/>
  <c r="D11" i="9"/>
  <c r="C11" i="9" a="1"/>
  <c r="C11" i="9"/>
  <c r="B11" i="9" a="1"/>
  <c r="B11" i="9"/>
  <c r="U10" i="9" a="1"/>
  <c r="U10" i="9"/>
  <c r="T10" i="9" a="1"/>
  <c r="T10" i="9"/>
  <c r="S10" i="9" a="1"/>
  <c r="S10" i="9"/>
  <c r="R10" i="9" a="1"/>
  <c r="R10" i="9"/>
  <c r="Q10" i="9" a="1"/>
  <c r="Q10" i="9"/>
  <c r="P10" i="9" a="1"/>
  <c r="P10" i="9"/>
  <c r="O10" i="9" a="1"/>
  <c r="O10" i="9"/>
  <c r="N10" i="9" a="1"/>
  <c r="N10" i="9"/>
  <c r="M10" i="9" a="1"/>
  <c r="M10" i="9"/>
  <c r="L10" i="9" a="1"/>
  <c r="L10" i="9"/>
  <c r="K10" i="9" a="1"/>
  <c r="K10" i="9"/>
  <c r="J10" i="9" a="1"/>
  <c r="J10" i="9"/>
  <c r="I10" i="9" a="1"/>
  <c r="I10" i="9"/>
  <c r="H10" i="9" a="1"/>
  <c r="H10" i="9"/>
  <c r="E10" i="9" a="1"/>
  <c r="E10" i="9"/>
  <c r="D10" i="9" a="1"/>
  <c r="D10" i="9"/>
  <c r="C10" i="9" a="1"/>
  <c r="C10" i="9"/>
  <c r="B10" i="9" a="1"/>
  <c r="B10" i="9"/>
  <c r="U9" i="9" a="1"/>
  <c r="U9" i="9"/>
  <c r="T9" i="9" a="1"/>
  <c r="T9" i="9"/>
  <c r="S9" i="9" a="1"/>
  <c r="S9" i="9"/>
  <c r="R9" i="9" a="1"/>
  <c r="R9" i="9"/>
  <c r="Q9" i="9" a="1"/>
  <c r="Q9" i="9"/>
  <c r="P9" i="9" a="1"/>
  <c r="P9" i="9"/>
  <c r="O9" i="9" a="1"/>
  <c r="O9" i="9"/>
  <c r="N9" i="9" a="1"/>
  <c r="N9" i="9"/>
  <c r="M9" i="9" a="1"/>
  <c r="M9" i="9"/>
  <c r="L9" i="9" a="1"/>
  <c r="L9" i="9"/>
  <c r="K9" i="9" a="1"/>
  <c r="K9" i="9"/>
  <c r="J9" i="9" a="1"/>
  <c r="J9" i="9"/>
  <c r="I9" i="9" a="1"/>
  <c r="I9" i="9"/>
  <c r="H9" i="9" a="1"/>
  <c r="H9" i="9"/>
  <c r="E9" i="9" a="1"/>
  <c r="E9" i="9"/>
  <c r="D9" i="9" a="1"/>
  <c r="D9" i="9"/>
  <c r="C9" i="9" a="1"/>
  <c r="C9" i="9"/>
  <c r="B9" i="9" a="1"/>
  <c r="B9" i="9"/>
  <c r="U8" i="9" a="1"/>
  <c r="U8" i="9"/>
  <c r="T8" i="9" a="1"/>
  <c r="T8" i="9"/>
  <c r="S8" i="9" a="1"/>
  <c r="S8" i="9"/>
  <c r="R8" i="9" a="1"/>
  <c r="R8" i="9"/>
  <c r="Q8" i="9" a="1"/>
  <c r="Q8" i="9"/>
  <c r="P8" i="9" a="1"/>
  <c r="P8" i="9"/>
  <c r="O8" i="9" a="1"/>
  <c r="O8" i="9"/>
  <c r="N8" i="9" a="1"/>
  <c r="N8" i="9"/>
  <c r="M8" i="9" a="1"/>
  <c r="M8" i="9"/>
  <c r="L8" i="9" a="1"/>
  <c r="L8" i="9"/>
  <c r="K8" i="9" a="1"/>
  <c r="K8" i="9"/>
  <c r="J8" i="9" a="1"/>
  <c r="J8" i="9"/>
  <c r="I8" i="9" a="1"/>
  <c r="I8" i="9"/>
  <c r="H8" i="9" a="1"/>
  <c r="H8" i="9"/>
  <c r="E8" i="9" a="1"/>
  <c r="E8" i="9"/>
  <c r="D8" i="9" a="1"/>
  <c r="D8" i="9"/>
  <c r="C8" i="9" a="1"/>
  <c r="C8" i="9"/>
  <c r="B8" i="9" a="1"/>
  <c r="B8" i="9"/>
  <c r="U7" i="9" a="1"/>
  <c r="U7" i="9"/>
  <c r="T7" i="9" a="1"/>
  <c r="T7" i="9"/>
  <c r="S7" i="9" a="1"/>
  <c r="S7" i="9"/>
  <c r="R7" i="9" a="1"/>
  <c r="R7" i="9"/>
  <c r="Q7" i="9" a="1"/>
  <c r="Q7" i="9"/>
  <c r="P7" i="9" a="1"/>
  <c r="P7" i="9"/>
  <c r="O7" i="9" a="1"/>
  <c r="O7" i="9"/>
  <c r="N7" i="9" a="1"/>
  <c r="N7" i="9"/>
  <c r="M7" i="9" a="1"/>
  <c r="M7" i="9"/>
  <c r="L7" i="9" a="1"/>
  <c r="L7" i="9"/>
  <c r="K7" i="9" a="1"/>
  <c r="K7" i="9"/>
  <c r="J7" i="9" a="1"/>
  <c r="J7" i="9"/>
  <c r="I7" i="9" a="1"/>
  <c r="I7" i="9"/>
  <c r="H7" i="9" a="1"/>
  <c r="H7" i="9"/>
  <c r="E7" i="9" a="1"/>
  <c r="E7" i="9"/>
  <c r="D7" i="9" a="1"/>
  <c r="D7" i="9"/>
  <c r="C7" i="9" a="1"/>
  <c r="C7" i="9"/>
  <c r="B7" i="9" a="1"/>
  <c r="B7" i="9"/>
  <c r="U6" i="9" a="1"/>
  <c r="U6" i="9"/>
  <c r="T6" i="9" a="1"/>
  <c r="T6" i="9"/>
  <c r="S6" i="9" a="1"/>
  <c r="S6" i="9"/>
  <c r="R6" i="9" a="1"/>
  <c r="R6" i="9"/>
  <c r="Q6" i="9" a="1"/>
  <c r="Q6" i="9"/>
  <c r="P6" i="9" a="1"/>
  <c r="P6" i="9"/>
  <c r="O6" i="9" a="1"/>
  <c r="O6" i="9"/>
  <c r="N6" i="9" a="1"/>
  <c r="N6" i="9"/>
  <c r="M6" i="9" a="1"/>
  <c r="M6" i="9"/>
  <c r="L6" i="9" a="1"/>
  <c r="L6" i="9"/>
  <c r="K6" i="9" a="1"/>
  <c r="K6" i="9"/>
  <c r="J6" i="9" a="1"/>
  <c r="J6" i="9"/>
  <c r="I6" i="9" a="1"/>
  <c r="I6" i="9"/>
  <c r="H6" i="9" a="1"/>
  <c r="H6" i="9"/>
  <c r="E6" i="9" a="1"/>
  <c r="E6" i="9"/>
  <c r="D6" i="9" a="1"/>
  <c r="D6" i="9"/>
  <c r="C6" i="9" a="1"/>
  <c r="C6" i="9"/>
  <c r="B6" i="9" a="1"/>
  <c r="B6" i="9"/>
  <c r="U5" i="9" a="1"/>
  <c r="U5" i="9"/>
  <c r="T5" i="9" a="1"/>
  <c r="T5" i="9"/>
  <c r="S5" i="9" a="1"/>
  <c r="S5" i="9"/>
  <c r="R5" i="9" a="1"/>
  <c r="R5" i="9"/>
  <c r="Q5" i="9" a="1"/>
  <c r="Q5" i="9"/>
  <c r="P5" i="9" a="1"/>
  <c r="P5" i="9"/>
  <c r="O5" i="9" a="1"/>
  <c r="O5" i="9"/>
  <c r="N5" i="9" a="1"/>
  <c r="N5" i="9"/>
  <c r="M5" i="9" a="1"/>
  <c r="M5" i="9"/>
  <c r="L5" i="9" a="1"/>
  <c r="L5" i="9"/>
  <c r="K5" i="9" a="1"/>
  <c r="K5" i="9"/>
  <c r="J5" i="9" a="1"/>
  <c r="J5" i="9"/>
  <c r="I5" i="9" a="1"/>
  <c r="I5" i="9"/>
  <c r="H5" i="9" a="1"/>
  <c r="H5" i="9"/>
  <c r="E5" i="9" a="1"/>
  <c r="E5" i="9"/>
  <c r="D5" i="9" a="1"/>
  <c r="D5" i="9"/>
  <c r="C5" i="9" a="1"/>
  <c r="C5" i="9"/>
  <c r="B5" i="9" a="1"/>
  <c r="B5" i="9"/>
  <c r="U4" i="9"/>
  <c r="T4" i="9"/>
  <c r="S4" i="9"/>
  <c r="R4" i="9"/>
  <c r="Q4" i="9"/>
  <c r="P4" i="9"/>
  <c r="O4" i="9"/>
  <c r="N4" i="9"/>
  <c r="M4" i="9"/>
  <c r="L4" i="9"/>
  <c r="K4" i="9"/>
  <c r="J4" i="9"/>
  <c r="I4" i="9"/>
  <c r="H4" i="9"/>
  <c r="G4" i="9"/>
  <c r="F4" i="9"/>
  <c r="E4" i="9"/>
  <c r="D4" i="9"/>
  <c r="C4" i="9"/>
  <c r="B4" i="9"/>
  <c r="D1" i="6"/>
  <c r="I25" i="8" a="1"/>
  <c r="I25" i="8"/>
  <c r="J25" i="8"/>
  <c r="L25" i="8" a="1"/>
  <c r="L25" i="8"/>
  <c r="K25" i="8" a="1"/>
  <c r="K25" i="8"/>
  <c r="I24" i="8" a="1"/>
  <c r="I24" i="8"/>
  <c r="J24" i="8"/>
  <c r="L24" i="8" a="1"/>
  <c r="L24" i="8"/>
  <c r="K24" i="8" a="1"/>
  <c r="K24" i="8"/>
  <c r="I23" i="8" a="1"/>
  <c r="I23" i="8"/>
  <c r="J23" i="8"/>
  <c r="L23" i="8" a="1"/>
  <c r="L23" i="8"/>
  <c r="K23" i="8" a="1"/>
  <c r="K23" i="8"/>
  <c r="I22" i="8" a="1"/>
  <c r="I22" i="8"/>
  <c r="J22" i="8"/>
  <c r="L22" i="8" a="1"/>
  <c r="L22" i="8"/>
  <c r="K22" i="8" a="1"/>
  <c r="K22" i="8"/>
  <c r="I21" i="8" a="1"/>
  <c r="I21" i="8"/>
  <c r="J21" i="8"/>
  <c r="L21" i="8" a="1"/>
  <c r="L21" i="8"/>
  <c r="K21" i="8" a="1"/>
  <c r="K21" i="8"/>
  <c r="I20" i="8" a="1"/>
  <c r="I20" i="8"/>
  <c r="J20" i="8"/>
  <c r="L20" i="8" a="1"/>
  <c r="L20" i="8"/>
  <c r="K20" i="8" a="1"/>
  <c r="K20" i="8"/>
  <c r="I19" i="8" a="1"/>
  <c r="I19" i="8"/>
  <c r="J19" i="8"/>
  <c r="L19" i="8" a="1"/>
  <c r="L19" i="8"/>
  <c r="K19" i="8" a="1"/>
  <c r="K19" i="8"/>
  <c r="I18" i="8" a="1"/>
  <c r="I18" i="8"/>
  <c r="J18" i="8"/>
  <c r="L18" i="8" a="1"/>
  <c r="L18" i="8"/>
  <c r="K18" i="8" a="1"/>
  <c r="K18" i="8"/>
  <c r="I17" i="8" a="1"/>
  <c r="I17" i="8"/>
  <c r="J17" i="8"/>
  <c r="L17" i="8" a="1"/>
  <c r="L17" i="8"/>
  <c r="K17" i="8" a="1"/>
  <c r="K17" i="8"/>
  <c r="I16" i="8" a="1"/>
  <c r="I16" i="8"/>
  <c r="J16" i="8"/>
  <c r="L16" i="8" a="1"/>
  <c r="L16" i="8"/>
  <c r="K16" i="8" a="1"/>
  <c r="K16" i="8"/>
  <c r="I15" i="8" a="1"/>
  <c r="I15" i="8"/>
  <c r="J15" i="8"/>
  <c r="L15" i="8" a="1"/>
  <c r="L15" i="8"/>
  <c r="K15" i="8" a="1"/>
  <c r="K15" i="8"/>
  <c r="I14" i="8" a="1"/>
  <c r="I14" i="8"/>
  <c r="J14" i="8"/>
  <c r="L14" i="8" a="1"/>
  <c r="L14" i="8"/>
  <c r="K14" i="8" a="1"/>
  <c r="K14" i="8"/>
  <c r="I13" i="8" a="1"/>
  <c r="I13" i="8"/>
  <c r="J13" i="8"/>
  <c r="L13" i="8" a="1"/>
  <c r="L13" i="8"/>
  <c r="K13" i="8" a="1"/>
  <c r="K13" i="8"/>
  <c r="I12" i="8" a="1"/>
  <c r="I12" i="8"/>
  <c r="J12" i="8"/>
  <c r="L12" i="8" a="1"/>
  <c r="L12" i="8"/>
  <c r="K12" i="8" a="1"/>
  <c r="K12" i="8"/>
  <c r="I11" i="8" a="1"/>
  <c r="I11" i="8"/>
  <c r="J11" i="8"/>
  <c r="L11" i="8" a="1"/>
  <c r="L11" i="8"/>
  <c r="K11" i="8" a="1"/>
  <c r="K11" i="8"/>
  <c r="I10" i="8" a="1"/>
  <c r="I10" i="8"/>
  <c r="J10" i="8"/>
  <c r="L10" i="8" a="1"/>
  <c r="L10" i="8"/>
  <c r="K10" i="8" a="1"/>
  <c r="K10" i="8"/>
  <c r="I9" i="8" a="1"/>
  <c r="I9" i="8"/>
  <c r="J9" i="8"/>
  <c r="L9" i="8" a="1"/>
  <c r="L9" i="8"/>
  <c r="K9" i="8" a="1"/>
  <c r="K9" i="8"/>
  <c r="I8" i="8" a="1"/>
  <c r="I8" i="8"/>
  <c r="J8" i="8"/>
  <c r="L8" i="8" a="1"/>
  <c r="L8" i="8"/>
  <c r="K8" i="8" a="1"/>
  <c r="K8" i="8"/>
  <c r="I7" i="8" a="1"/>
  <c r="I7" i="8"/>
  <c r="J7" i="8"/>
  <c r="L7" i="8" a="1"/>
  <c r="L7" i="8"/>
  <c r="K7" i="8" a="1"/>
  <c r="K7" i="8"/>
  <c r="I6" i="8" a="1"/>
  <c r="I6" i="8"/>
  <c r="J6" i="8"/>
  <c r="L6" i="8" a="1"/>
  <c r="L6" i="8"/>
  <c r="K6" i="8" a="1"/>
  <c r="K6" i="8"/>
  <c r="I5" i="8" a="1"/>
  <c r="I5" i="8"/>
  <c r="J5" i="8"/>
  <c r="L5" i="8" a="1"/>
  <c r="L5" i="8"/>
  <c r="K5" i="8" a="1"/>
  <c r="K5" i="8"/>
  <c r="I4" i="8" a="1"/>
  <c r="I4" i="8"/>
  <c r="J4" i="8"/>
  <c r="L4" i="8" a="1"/>
  <c r="L4" i="8"/>
  <c r="K4" i="8" a="1"/>
  <c r="K4" i="8"/>
  <c r="D4" i="1"/>
  <c r="D5" i="1"/>
  <c r="D6" i="1"/>
  <c r="D7" i="1"/>
  <c r="D8" i="1"/>
  <c r="D9" i="1"/>
  <c r="D10" i="1"/>
  <c r="D11" i="1"/>
  <c r="D12" i="1"/>
  <c r="U2" i="11"/>
  <c r="U37" i="11"/>
  <c r="T2" i="11"/>
  <c r="T37" i="11"/>
  <c r="S2" i="11"/>
  <c r="S37" i="11"/>
  <c r="R2" i="11"/>
  <c r="R37" i="11"/>
  <c r="Q2" i="11"/>
  <c r="Q37" i="11"/>
  <c r="P2" i="11"/>
  <c r="P37" i="11"/>
  <c r="O2" i="11"/>
  <c r="O37" i="11"/>
  <c r="N2" i="11"/>
  <c r="N37" i="11"/>
  <c r="M2" i="11"/>
  <c r="M37" i="11"/>
  <c r="L2" i="11"/>
  <c r="L37" i="11"/>
  <c r="K2" i="11"/>
  <c r="K37" i="11"/>
  <c r="J2" i="11"/>
  <c r="J37" i="11"/>
  <c r="I2" i="11"/>
  <c r="I37" i="11"/>
  <c r="H2" i="11"/>
  <c r="H37" i="11"/>
  <c r="G2" i="11"/>
  <c r="G3" i="11" a="1"/>
  <c r="G3" i="11"/>
  <c r="G2" i="10"/>
  <c r="G3" i="10" a="1"/>
  <c r="G3" i="10"/>
  <c r="F2" i="11"/>
  <c r="F3" i="11" a="1"/>
  <c r="F3" i="11"/>
  <c r="F2" i="10"/>
  <c r="F3" i="10" a="1"/>
  <c r="F3" i="10"/>
  <c r="E2" i="11"/>
  <c r="E37" i="11"/>
  <c r="D2" i="11"/>
  <c r="D37" i="11"/>
  <c r="C2" i="11"/>
  <c r="C37" i="11"/>
  <c r="B2" i="11"/>
  <c r="B37" i="11"/>
  <c r="U36" i="11"/>
  <c r="T36" i="11"/>
  <c r="S36" i="11"/>
  <c r="R36" i="11"/>
  <c r="Q36" i="11"/>
  <c r="P36" i="11"/>
  <c r="O36" i="11"/>
  <c r="N36" i="11"/>
  <c r="M36" i="11"/>
  <c r="L36" i="11"/>
  <c r="K36" i="11"/>
  <c r="J36" i="11"/>
  <c r="I36" i="11"/>
  <c r="H36" i="11"/>
  <c r="E36" i="11"/>
  <c r="D36" i="11"/>
  <c r="C36" i="11"/>
  <c r="B36" i="11"/>
  <c r="U35" i="11"/>
  <c r="T35" i="11"/>
  <c r="S35" i="11"/>
  <c r="R35" i="11"/>
  <c r="Q35" i="11"/>
  <c r="P35" i="11"/>
  <c r="O35" i="11"/>
  <c r="N35" i="11"/>
  <c r="M35" i="11"/>
  <c r="L35" i="11"/>
  <c r="K35" i="11"/>
  <c r="J35" i="11"/>
  <c r="I35" i="11"/>
  <c r="H35" i="11"/>
  <c r="E35" i="11"/>
  <c r="D35" i="11"/>
  <c r="C35" i="11"/>
  <c r="B35" i="11"/>
  <c r="U34" i="11"/>
  <c r="T34" i="11"/>
  <c r="S34" i="11"/>
  <c r="R34" i="11"/>
  <c r="Q34" i="11"/>
  <c r="P34" i="11"/>
  <c r="O34" i="11"/>
  <c r="N34" i="11"/>
  <c r="M34" i="11"/>
  <c r="L34" i="11"/>
  <c r="K34" i="11"/>
  <c r="J34" i="11"/>
  <c r="I34" i="11"/>
  <c r="H34" i="11"/>
  <c r="E34" i="11"/>
  <c r="D34" i="11"/>
  <c r="C34" i="11"/>
  <c r="B34" i="11"/>
  <c r="U33" i="11"/>
  <c r="T33" i="11"/>
  <c r="S33" i="11"/>
  <c r="R33" i="11"/>
  <c r="Q33" i="11"/>
  <c r="P33" i="11"/>
  <c r="O33" i="11"/>
  <c r="N33" i="11"/>
  <c r="M33" i="11"/>
  <c r="L33" i="11"/>
  <c r="K33" i="11"/>
  <c r="J33" i="11"/>
  <c r="I33" i="11"/>
  <c r="H33" i="11"/>
  <c r="E33" i="11"/>
  <c r="D33" i="11"/>
  <c r="C33" i="11"/>
  <c r="B33" i="11"/>
  <c r="U32" i="11"/>
  <c r="T32" i="11"/>
  <c r="S32" i="11"/>
  <c r="R32" i="11"/>
  <c r="Q32" i="11"/>
  <c r="P32" i="11"/>
  <c r="O32" i="11"/>
  <c r="N32" i="11"/>
  <c r="M32" i="11"/>
  <c r="L32" i="11"/>
  <c r="K32" i="11"/>
  <c r="J32" i="11"/>
  <c r="I32" i="11"/>
  <c r="H32" i="11"/>
  <c r="E32" i="11"/>
  <c r="D32" i="11"/>
  <c r="C32" i="11"/>
  <c r="B32" i="11"/>
  <c r="U31" i="11"/>
  <c r="T31" i="11"/>
  <c r="S31" i="11"/>
  <c r="R31" i="11"/>
  <c r="Q31" i="11"/>
  <c r="P31" i="11"/>
  <c r="O31" i="11"/>
  <c r="N31" i="11"/>
  <c r="M31" i="11"/>
  <c r="L31" i="11"/>
  <c r="K31" i="11"/>
  <c r="J31" i="11"/>
  <c r="I31" i="11"/>
  <c r="H31" i="11"/>
  <c r="E31" i="11"/>
  <c r="D31" i="11"/>
  <c r="C31" i="11"/>
  <c r="B31" i="11"/>
  <c r="U30" i="11"/>
  <c r="T30" i="11"/>
  <c r="S30" i="11"/>
  <c r="R30" i="11"/>
  <c r="Q30" i="11"/>
  <c r="P30" i="11"/>
  <c r="O30" i="11"/>
  <c r="N30" i="11"/>
  <c r="M30" i="11"/>
  <c r="L30" i="11"/>
  <c r="K30" i="11"/>
  <c r="J30" i="11"/>
  <c r="I30" i="11"/>
  <c r="H30" i="11"/>
  <c r="E30" i="11"/>
  <c r="D30" i="11"/>
  <c r="C30" i="11"/>
  <c r="B30" i="11"/>
  <c r="U29" i="11"/>
  <c r="T29" i="11"/>
  <c r="S29" i="11"/>
  <c r="R29" i="11"/>
  <c r="Q29" i="11"/>
  <c r="P29" i="11"/>
  <c r="O29" i="11"/>
  <c r="N29" i="11"/>
  <c r="M29" i="11"/>
  <c r="L29" i="11"/>
  <c r="K29" i="11"/>
  <c r="J29" i="11"/>
  <c r="I29" i="11"/>
  <c r="H29" i="11"/>
  <c r="E29" i="11"/>
  <c r="D29" i="11"/>
  <c r="C29" i="11"/>
  <c r="B29" i="11"/>
  <c r="U28" i="11"/>
  <c r="T28" i="11"/>
  <c r="S28" i="11"/>
  <c r="R28" i="11"/>
  <c r="Q28" i="11"/>
  <c r="P28" i="11"/>
  <c r="O28" i="11"/>
  <c r="N28" i="11"/>
  <c r="M28" i="11"/>
  <c r="L28" i="11"/>
  <c r="K28" i="11"/>
  <c r="J28" i="11"/>
  <c r="I28" i="11"/>
  <c r="H28" i="11"/>
  <c r="E28" i="11"/>
  <c r="D28" i="11"/>
  <c r="C28" i="11"/>
  <c r="B28" i="11"/>
  <c r="U27" i="11"/>
  <c r="T27" i="11"/>
  <c r="S27" i="11"/>
  <c r="R27" i="11"/>
  <c r="Q27" i="11"/>
  <c r="P27" i="11"/>
  <c r="O27" i="11"/>
  <c r="N27" i="11"/>
  <c r="M27" i="11"/>
  <c r="L27" i="11"/>
  <c r="K27" i="11"/>
  <c r="J27" i="11"/>
  <c r="I27" i="11"/>
  <c r="H27" i="11"/>
  <c r="E27" i="11"/>
  <c r="D27" i="11"/>
  <c r="C27" i="11"/>
  <c r="B27" i="11"/>
  <c r="U26" i="11"/>
  <c r="T26" i="11"/>
  <c r="S26" i="11"/>
  <c r="R26" i="11"/>
  <c r="Q26" i="11"/>
  <c r="P26" i="11"/>
  <c r="O26" i="11"/>
  <c r="N26" i="11"/>
  <c r="M26" i="11"/>
  <c r="L26" i="11"/>
  <c r="K26" i="11"/>
  <c r="J26" i="11"/>
  <c r="I26" i="11"/>
  <c r="H26" i="11"/>
  <c r="E26" i="11"/>
  <c r="D26" i="11"/>
  <c r="C26" i="11"/>
  <c r="B26" i="11"/>
  <c r="U25" i="11"/>
  <c r="T25" i="11"/>
  <c r="S25" i="11"/>
  <c r="R25" i="11"/>
  <c r="Q25" i="11"/>
  <c r="P25" i="11"/>
  <c r="O25" i="11"/>
  <c r="N25" i="11"/>
  <c r="M25" i="11"/>
  <c r="L25" i="11"/>
  <c r="K25" i="11"/>
  <c r="J25" i="11"/>
  <c r="I25" i="11"/>
  <c r="H25" i="11"/>
  <c r="E25" i="11"/>
  <c r="D25" i="11"/>
  <c r="C25" i="11"/>
  <c r="B25" i="11"/>
  <c r="U24" i="11"/>
  <c r="T24" i="11"/>
  <c r="S24" i="11"/>
  <c r="R24" i="11"/>
  <c r="Q24" i="11"/>
  <c r="P24" i="11"/>
  <c r="O24" i="11"/>
  <c r="N24" i="11"/>
  <c r="M24" i="11"/>
  <c r="L24" i="11"/>
  <c r="K24" i="11"/>
  <c r="J24" i="11"/>
  <c r="I24" i="11"/>
  <c r="H24" i="11"/>
  <c r="E24" i="11"/>
  <c r="D24" i="11"/>
  <c r="C24" i="11"/>
  <c r="B24" i="11"/>
  <c r="U23" i="11"/>
  <c r="T23" i="11"/>
  <c r="S23" i="11"/>
  <c r="R23" i="11"/>
  <c r="Q23" i="11"/>
  <c r="P23" i="11"/>
  <c r="O23" i="11"/>
  <c r="N23" i="11"/>
  <c r="M23" i="11"/>
  <c r="L23" i="11"/>
  <c r="K23" i="11"/>
  <c r="J23" i="11"/>
  <c r="I23" i="11"/>
  <c r="H23" i="11"/>
  <c r="E23" i="11"/>
  <c r="D23" i="11"/>
  <c r="C23" i="11"/>
  <c r="B23" i="11"/>
  <c r="U22" i="11"/>
  <c r="T22" i="11"/>
  <c r="S22" i="11"/>
  <c r="R22" i="11"/>
  <c r="Q22" i="11"/>
  <c r="P22" i="11"/>
  <c r="O22" i="11"/>
  <c r="N22" i="11"/>
  <c r="M22" i="11"/>
  <c r="L22" i="11"/>
  <c r="K22" i="11"/>
  <c r="J22" i="11"/>
  <c r="I22" i="11"/>
  <c r="H22" i="11"/>
  <c r="E22" i="11"/>
  <c r="D22" i="11"/>
  <c r="C22" i="11"/>
  <c r="B22" i="11"/>
  <c r="U21" i="11"/>
  <c r="T21" i="11"/>
  <c r="S21" i="11"/>
  <c r="R21" i="11"/>
  <c r="Q21" i="11"/>
  <c r="P21" i="11"/>
  <c r="O21" i="11"/>
  <c r="N21" i="11"/>
  <c r="M21" i="11"/>
  <c r="L21" i="11"/>
  <c r="K21" i="11"/>
  <c r="J21" i="11"/>
  <c r="I21" i="11"/>
  <c r="H21" i="11"/>
  <c r="E21" i="11"/>
  <c r="D21" i="11"/>
  <c r="C21" i="11"/>
  <c r="B21" i="11"/>
  <c r="U20" i="11"/>
  <c r="T20" i="11"/>
  <c r="S20" i="11"/>
  <c r="R20" i="11"/>
  <c r="Q20" i="11"/>
  <c r="P20" i="11"/>
  <c r="O20" i="11"/>
  <c r="N20" i="11"/>
  <c r="M20" i="11"/>
  <c r="L20" i="11"/>
  <c r="K20" i="11"/>
  <c r="J20" i="11"/>
  <c r="I20" i="11"/>
  <c r="H20" i="11"/>
  <c r="E20" i="11"/>
  <c r="D20" i="11"/>
  <c r="C20" i="11"/>
  <c r="B20" i="11"/>
  <c r="U19" i="11"/>
  <c r="T19" i="11"/>
  <c r="S19" i="11"/>
  <c r="R19" i="11"/>
  <c r="Q19" i="11"/>
  <c r="P19" i="11"/>
  <c r="O19" i="11"/>
  <c r="N19" i="11"/>
  <c r="M19" i="11"/>
  <c r="L19" i="11"/>
  <c r="K19" i="11"/>
  <c r="J19" i="11"/>
  <c r="I19" i="11"/>
  <c r="H19" i="11"/>
  <c r="E19" i="11"/>
  <c r="D19" i="11"/>
  <c r="C19" i="11"/>
  <c r="B19" i="11"/>
  <c r="U18" i="11"/>
  <c r="T18" i="11"/>
  <c r="S18" i="11"/>
  <c r="R18" i="11"/>
  <c r="Q18" i="11"/>
  <c r="P18" i="11"/>
  <c r="O18" i="11"/>
  <c r="N18" i="11"/>
  <c r="M18" i="11"/>
  <c r="L18" i="11"/>
  <c r="K18" i="11"/>
  <c r="J18" i="11"/>
  <c r="I18" i="11"/>
  <c r="H18" i="11"/>
  <c r="E18" i="11"/>
  <c r="D18" i="11"/>
  <c r="C18" i="11"/>
  <c r="B18" i="11"/>
  <c r="U17" i="11"/>
  <c r="T17" i="11"/>
  <c r="S17" i="11"/>
  <c r="R17" i="11"/>
  <c r="Q17" i="11"/>
  <c r="P17" i="11"/>
  <c r="O17" i="11"/>
  <c r="N17" i="11"/>
  <c r="M17" i="11"/>
  <c r="L17" i="11"/>
  <c r="K17" i="11"/>
  <c r="J17" i="11"/>
  <c r="I17" i="11"/>
  <c r="H17" i="11"/>
  <c r="E17" i="11"/>
  <c r="D17" i="11"/>
  <c r="C17" i="11"/>
  <c r="B17" i="11"/>
  <c r="U16" i="11"/>
  <c r="T16" i="11"/>
  <c r="S16" i="11"/>
  <c r="R16" i="11"/>
  <c r="Q16" i="11"/>
  <c r="P16" i="11"/>
  <c r="O16" i="11"/>
  <c r="N16" i="11"/>
  <c r="M16" i="11"/>
  <c r="L16" i="11"/>
  <c r="K16" i="11"/>
  <c r="J16" i="11"/>
  <c r="I16" i="11"/>
  <c r="H16" i="11"/>
  <c r="E16" i="11"/>
  <c r="D16" i="11"/>
  <c r="C16" i="11"/>
  <c r="B16" i="11"/>
  <c r="U15" i="11"/>
  <c r="T15" i="11"/>
  <c r="S15" i="11"/>
  <c r="R15" i="11"/>
  <c r="Q15" i="11"/>
  <c r="P15" i="11"/>
  <c r="O15" i="11"/>
  <c r="N15" i="11"/>
  <c r="M15" i="11"/>
  <c r="L15" i="11"/>
  <c r="K15" i="11"/>
  <c r="J15" i="11"/>
  <c r="I15" i="11"/>
  <c r="H15" i="11"/>
  <c r="E15" i="11"/>
  <c r="D15" i="11"/>
  <c r="C15" i="11"/>
  <c r="B15" i="11"/>
  <c r="U14" i="11"/>
  <c r="T14" i="11"/>
  <c r="S14" i="11"/>
  <c r="R14" i="11"/>
  <c r="Q14" i="11"/>
  <c r="P14" i="11"/>
  <c r="O14" i="11"/>
  <c r="N14" i="11"/>
  <c r="M14" i="11"/>
  <c r="L14" i="11"/>
  <c r="K14" i="11"/>
  <c r="J14" i="11"/>
  <c r="I14" i="11"/>
  <c r="H14" i="11"/>
  <c r="E14" i="11"/>
  <c r="D14" i="11"/>
  <c r="C14" i="11"/>
  <c r="B14" i="11"/>
  <c r="U13" i="11"/>
  <c r="T13" i="11"/>
  <c r="S13" i="11"/>
  <c r="R13" i="11"/>
  <c r="Q13" i="11"/>
  <c r="P13" i="11"/>
  <c r="O13" i="11"/>
  <c r="N13" i="11"/>
  <c r="M13" i="11"/>
  <c r="L13" i="11"/>
  <c r="K13" i="11"/>
  <c r="J13" i="11"/>
  <c r="I13" i="11"/>
  <c r="H13" i="11"/>
  <c r="E13" i="11"/>
  <c r="D13" i="11"/>
  <c r="C13" i="11"/>
  <c r="B13" i="11"/>
  <c r="U12" i="11"/>
  <c r="T12" i="11"/>
  <c r="S12" i="11"/>
  <c r="R12" i="11"/>
  <c r="Q12" i="11"/>
  <c r="P12" i="11"/>
  <c r="O12" i="11"/>
  <c r="N12" i="11"/>
  <c r="M12" i="11"/>
  <c r="L12" i="11"/>
  <c r="K12" i="11"/>
  <c r="J12" i="11"/>
  <c r="I12" i="11"/>
  <c r="H12" i="11"/>
  <c r="E12" i="11"/>
  <c r="D12" i="11"/>
  <c r="C12" i="11"/>
  <c r="B12" i="11"/>
  <c r="U11" i="11"/>
  <c r="T11" i="11"/>
  <c r="S11" i="11"/>
  <c r="R11" i="11"/>
  <c r="Q11" i="11"/>
  <c r="P11" i="11"/>
  <c r="O11" i="11"/>
  <c r="N11" i="11"/>
  <c r="M11" i="11"/>
  <c r="L11" i="11"/>
  <c r="K11" i="11"/>
  <c r="J11" i="11"/>
  <c r="I11" i="11"/>
  <c r="H11" i="11"/>
  <c r="E11" i="11"/>
  <c r="D11" i="11"/>
  <c r="C11" i="11"/>
  <c r="B11" i="11"/>
  <c r="U10" i="11"/>
  <c r="T10" i="11"/>
  <c r="S10" i="11"/>
  <c r="R10" i="11"/>
  <c r="Q10" i="11"/>
  <c r="P10" i="11"/>
  <c r="O10" i="11"/>
  <c r="N10" i="11"/>
  <c r="M10" i="11"/>
  <c r="L10" i="11"/>
  <c r="K10" i="11"/>
  <c r="J10" i="11"/>
  <c r="I10" i="11"/>
  <c r="H10" i="11"/>
  <c r="E10" i="11"/>
  <c r="D10" i="11"/>
  <c r="C10" i="11"/>
  <c r="B10" i="11"/>
  <c r="U9" i="11"/>
  <c r="T9" i="11"/>
  <c r="S9" i="11"/>
  <c r="R9" i="11"/>
  <c r="Q9" i="11"/>
  <c r="P9" i="11"/>
  <c r="O9" i="11"/>
  <c r="N9" i="11"/>
  <c r="M9" i="11"/>
  <c r="L9" i="11"/>
  <c r="K9" i="11"/>
  <c r="J9" i="11"/>
  <c r="I9" i="11"/>
  <c r="H9" i="11"/>
  <c r="E9" i="11"/>
  <c r="D9" i="11"/>
  <c r="C9" i="11"/>
  <c r="B9" i="11"/>
  <c r="AB8" i="11"/>
  <c r="U8" i="11"/>
  <c r="T8" i="11"/>
  <c r="S8" i="11"/>
  <c r="R8" i="11"/>
  <c r="Q8" i="11"/>
  <c r="P8" i="11"/>
  <c r="O8" i="11"/>
  <c r="N8" i="11"/>
  <c r="M8" i="11"/>
  <c r="L8" i="11"/>
  <c r="K8" i="11"/>
  <c r="J8" i="11"/>
  <c r="I8" i="11"/>
  <c r="H8" i="11"/>
  <c r="E8" i="11"/>
  <c r="D8" i="11"/>
  <c r="C8" i="11"/>
  <c r="B8" i="11"/>
  <c r="U7" i="11"/>
  <c r="T7" i="11"/>
  <c r="S7" i="11"/>
  <c r="R7" i="11"/>
  <c r="Q7" i="11"/>
  <c r="P7" i="11"/>
  <c r="O7" i="11"/>
  <c r="N7" i="11"/>
  <c r="M7" i="11"/>
  <c r="L7" i="11"/>
  <c r="K7" i="11"/>
  <c r="J7" i="11"/>
  <c r="I7" i="11"/>
  <c r="H7" i="11"/>
  <c r="G7" i="11"/>
  <c r="F7" i="11"/>
  <c r="E7" i="11"/>
  <c r="D7" i="11"/>
  <c r="C7" i="11"/>
  <c r="B7" i="11"/>
  <c r="U6" i="11"/>
  <c r="T6" i="11"/>
  <c r="S6" i="11"/>
  <c r="R6" i="11"/>
  <c r="Q6" i="11"/>
  <c r="P6" i="11"/>
  <c r="O6" i="11"/>
  <c r="N6" i="11"/>
  <c r="M6" i="11"/>
  <c r="L6" i="11"/>
  <c r="K6" i="11"/>
  <c r="J6" i="11"/>
  <c r="I6" i="11"/>
  <c r="H6" i="11"/>
  <c r="G6" i="11"/>
  <c r="F6" i="11"/>
  <c r="E6" i="11"/>
  <c r="D6" i="11"/>
  <c r="C6" i="11"/>
  <c r="B6" i="11"/>
  <c r="U3" i="11" a="1"/>
  <c r="U3" i="11"/>
  <c r="T3" i="11" a="1"/>
  <c r="T3" i="11"/>
  <c r="S3" i="11" a="1"/>
  <c r="S3" i="11"/>
  <c r="R3" i="11" a="1"/>
  <c r="R3" i="11"/>
  <c r="Q3" i="11" a="1"/>
  <c r="Q3" i="11"/>
  <c r="P3" i="11" a="1"/>
  <c r="P3" i="11"/>
  <c r="O3" i="11" a="1"/>
  <c r="O3" i="11"/>
  <c r="N3" i="11" a="1"/>
  <c r="N3" i="11"/>
  <c r="M3" i="11" a="1"/>
  <c r="M3" i="11"/>
  <c r="L3" i="11" a="1"/>
  <c r="L3" i="11"/>
  <c r="K3" i="11" a="1"/>
  <c r="K3" i="11"/>
  <c r="J3" i="11" a="1"/>
  <c r="J3" i="11"/>
  <c r="I3" i="11" a="1"/>
  <c r="I3" i="11"/>
  <c r="H3" i="11" a="1"/>
  <c r="H3" i="11"/>
  <c r="E3" i="11" a="1"/>
  <c r="E3" i="11"/>
  <c r="D3" i="11" a="1"/>
  <c r="D3" i="11"/>
  <c r="C3" i="11" a="1"/>
  <c r="C3" i="11"/>
  <c r="B3" i="11" a="1"/>
  <c r="B3" i="11"/>
  <c r="U2" i="10"/>
  <c r="U3" i="10" a="1"/>
  <c r="U3" i="10"/>
  <c r="U34" i="10" a="1"/>
  <c r="U34" i="10"/>
  <c r="T2" i="10"/>
  <c r="T3" i="10" a="1"/>
  <c r="T3" i="10"/>
  <c r="T34" i="10" a="1"/>
  <c r="T34" i="10"/>
  <c r="S2" i="10"/>
  <c r="S3" i="10" a="1"/>
  <c r="S3" i="10"/>
  <c r="S34" i="10" a="1"/>
  <c r="S34" i="10"/>
  <c r="R2" i="10"/>
  <c r="R3" i="10" a="1"/>
  <c r="R3" i="10"/>
  <c r="R34" i="10" a="1"/>
  <c r="R34" i="10"/>
  <c r="Q2" i="10"/>
  <c r="Q3" i="10" a="1"/>
  <c r="Q3" i="10"/>
  <c r="Q34" i="10" a="1"/>
  <c r="Q34" i="10"/>
  <c r="P2" i="10"/>
  <c r="P3" i="10" a="1"/>
  <c r="P3" i="10"/>
  <c r="P34" i="10" a="1"/>
  <c r="P34" i="10"/>
  <c r="O2" i="10"/>
  <c r="O3" i="10" a="1"/>
  <c r="O3" i="10"/>
  <c r="O34" i="10" a="1"/>
  <c r="O34" i="10"/>
  <c r="N2" i="10"/>
  <c r="N3" i="10" a="1"/>
  <c r="N3" i="10"/>
  <c r="N34" i="10" a="1"/>
  <c r="N34" i="10"/>
  <c r="M2" i="10"/>
  <c r="M3" i="10" a="1"/>
  <c r="M3" i="10"/>
  <c r="M34" i="10" a="1"/>
  <c r="M34" i="10"/>
  <c r="L2" i="10"/>
  <c r="L3" i="10" a="1"/>
  <c r="L3" i="10"/>
  <c r="L34" i="10" a="1"/>
  <c r="L34" i="10"/>
  <c r="K2" i="10"/>
  <c r="K3" i="10" a="1"/>
  <c r="K3" i="10"/>
  <c r="K34" i="10" a="1"/>
  <c r="K34" i="10"/>
  <c r="J2" i="10"/>
  <c r="J3" i="10" a="1"/>
  <c r="J3" i="10"/>
  <c r="J34" i="10" a="1"/>
  <c r="J34" i="10"/>
  <c r="I2" i="10"/>
  <c r="I3" i="10" a="1"/>
  <c r="I3" i="10"/>
  <c r="I34" i="10" a="1"/>
  <c r="I34" i="10"/>
  <c r="H2" i="10"/>
  <c r="H3" i="10" a="1"/>
  <c r="H3" i="10"/>
  <c r="H34" i="10" a="1"/>
  <c r="H34" i="10"/>
  <c r="G34" i="10" a="1"/>
  <c r="G34" i="10"/>
  <c r="F34" i="10" a="1"/>
  <c r="F34" i="10"/>
  <c r="E2" i="10"/>
  <c r="E3" i="10" a="1"/>
  <c r="E3" i="10"/>
  <c r="E34" i="10" a="1"/>
  <c r="E34" i="10"/>
  <c r="D2" i="10"/>
  <c r="D3" i="10" a="1"/>
  <c r="D3" i="10"/>
  <c r="D34" i="10" a="1"/>
  <c r="D34" i="10"/>
  <c r="C2" i="10"/>
  <c r="C3" i="10" a="1"/>
  <c r="C3" i="10"/>
  <c r="C34" i="10" a="1"/>
  <c r="C34" i="10"/>
  <c r="B2" i="10"/>
  <c r="B3" i="10" a="1"/>
  <c r="B3" i="10"/>
  <c r="B34" i="10" a="1"/>
  <c r="B34" i="10"/>
  <c r="U33" i="10" a="1"/>
  <c r="U33" i="10"/>
  <c r="T33" i="10" a="1"/>
  <c r="T33" i="10"/>
  <c r="S33" i="10" a="1"/>
  <c r="S33" i="10"/>
  <c r="R33" i="10" a="1"/>
  <c r="R33" i="10"/>
  <c r="Q33" i="10" a="1"/>
  <c r="Q33" i="10"/>
  <c r="P33" i="10" a="1"/>
  <c r="P33" i="10"/>
  <c r="O33" i="10" a="1"/>
  <c r="O33" i="10"/>
  <c r="N33" i="10" a="1"/>
  <c r="N33" i="10"/>
  <c r="M33" i="10" a="1"/>
  <c r="M33" i="10"/>
  <c r="L33" i="10" a="1"/>
  <c r="L33" i="10"/>
  <c r="K33" i="10" a="1"/>
  <c r="K33" i="10"/>
  <c r="J33" i="10" a="1"/>
  <c r="J33" i="10"/>
  <c r="I33" i="10" a="1"/>
  <c r="I33" i="10"/>
  <c r="H33" i="10" a="1"/>
  <c r="H33" i="10"/>
  <c r="G33" i="10" a="1"/>
  <c r="G33" i="10"/>
  <c r="F33" i="10" a="1"/>
  <c r="F33" i="10"/>
  <c r="E33" i="10" a="1"/>
  <c r="E33" i="10"/>
  <c r="D33" i="10" a="1"/>
  <c r="D33" i="10"/>
  <c r="C33" i="10" a="1"/>
  <c r="C33" i="10"/>
  <c r="B33" i="10" a="1"/>
  <c r="B33" i="10"/>
  <c r="U32" i="10" a="1"/>
  <c r="U32" i="10"/>
  <c r="T32" i="10" a="1"/>
  <c r="T32" i="10"/>
  <c r="S32" i="10" a="1"/>
  <c r="S32" i="10"/>
  <c r="R32" i="10" a="1"/>
  <c r="R32" i="10"/>
  <c r="Q32" i="10" a="1"/>
  <c r="Q32" i="10"/>
  <c r="P32" i="10" a="1"/>
  <c r="P32" i="10"/>
  <c r="O32" i="10" a="1"/>
  <c r="O32" i="10"/>
  <c r="N32" i="10" a="1"/>
  <c r="N32" i="10"/>
  <c r="M32" i="10" a="1"/>
  <c r="M32" i="10"/>
  <c r="L32" i="10" a="1"/>
  <c r="L32" i="10"/>
  <c r="K32" i="10" a="1"/>
  <c r="K32" i="10"/>
  <c r="J32" i="10" a="1"/>
  <c r="J32" i="10"/>
  <c r="I32" i="10" a="1"/>
  <c r="I32" i="10"/>
  <c r="H32" i="10" a="1"/>
  <c r="H32" i="10"/>
  <c r="G32" i="10" a="1"/>
  <c r="G32" i="10"/>
  <c r="F32" i="10" a="1"/>
  <c r="F32" i="10"/>
  <c r="E32" i="10" a="1"/>
  <c r="E32" i="10"/>
  <c r="D32" i="10" a="1"/>
  <c r="D32" i="10"/>
  <c r="C32" i="10" a="1"/>
  <c r="C32" i="10"/>
  <c r="B32" i="10" a="1"/>
  <c r="B32" i="10"/>
  <c r="U31" i="10" a="1"/>
  <c r="U31" i="10"/>
  <c r="T31" i="10" a="1"/>
  <c r="T31" i="10"/>
  <c r="S31" i="10" a="1"/>
  <c r="S31" i="10"/>
  <c r="R31" i="10" a="1"/>
  <c r="R31" i="10"/>
  <c r="Q31" i="10" a="1"/>
  <c r="Q31" i="10"/>
  <c r="P31" i="10" a="1"/>
  <c r="P31" i="10"/>
  <c r="O31" i="10" a="1"/>
  <c r="O31" i="10"/>
  <c r="N31" i="10" a="1"/>
  <c r="N31" i="10"/>
  <c r="M31" i="10" a="1"/>
  <c r="M31" i="10"/>
  <c r="L31" i="10" a="1"/>
  <c r="L31" i="10"/>
  <c r="K31" i="10" a="1"/>
  <c r="K31" i="10"/>
  <c r="J31" i="10" a="1"/>
  <c r="J31" i="10"/>
  <c r="I31" i="10" a="1"/>
  <c r="I31" i="10"/>
  <c r="H31" i="10" a="1"/>
  <c r="H31" i="10"/>
  <c r="G31" i="10" a="1"/>
  <c r="G31" i="10"/>
  <c r="F31" i="10" a="1"/>
  <c r="F31" i="10"/>
  <c r="E31" i="10" a="1"/>
  <c r="E31" i="10"/>
  <c r="D31" i="10" a="1"/>
  <c r="D31" i="10"/>
  <c r="C31" i="10" a="1"/>
  <c r="C31" i="10"/>
  <c r="B31" i="10" a="1"/>
  <c r="B31" i="10"/>
  <c r="U30" i="10" a="1"/>
  <c r="U30" i="10"/>
  <c r="T30" i="10" a="1"/>
  <c r="T30" i="10"/>
  <c r="S30" i="10" a="1"/>
  <c r="S30" i="10"/>
  <c r="R30" i="10" a="1"/>
  <c r="R30" i="10"/>
  <c r="Q30" i="10" a="1"/>
  <c r="Q30" i="10"/>
  <c r="P30" i="10" a="1"/>
  <c r="P30" i="10"/>
  <c r="O30" i="10" a="1"/>
  <c r="O30" i="10"/>
  <c r="N30" i="10" a="1"/>
  <c r="N30" i="10"/>
  <c r="M30" i="10" a="1"/>
  <c r="M30" i="10"/>
  <c r="L30" i="10" a="1"/>
  <c r="L30" i="10"/>
  <c r="K30" i="10" a="1"/>
  <c r="K30" i="10"/>
  <c r="J30" i="10" a="1"/>
  <c r="J30" i="10"/>
  <c r="I30" i="10" a="1"/>
  <c r="I30" i="10"/>
  <c r="H30" i="10" a="1"/>
  <c r="H30" i="10"/>
  <c r="G30" i="10" a="1"/>
  <c r="G30" i="10"/>
  <c r="F30" i="10" a="1"/>
  <c r="F30" i="10"/>
  <c r="E30" i="10" a="1"/>
  <c r="E30" i="10"/>
  <c r="D30" i="10" a="1"/>
  <c r="D30" i="10"/>
  <c r="C30" i="10" a="1"/>
  <c r="C30" i="10"/>
  <c r="B30" i="10" a="1"/>
  <c r="B30" i="10"/>
  <c r="U29" i="10" a="1"/>
  <c r="U29" i="10"/>
  <c r="T29" i="10" a="1"/>
  <c r="T29" i="10"/>
  <c r="S29" i="10" a="1"/>
  <c r="S29" i="10"/>
  <c r="R29" i="10" a="1"/>
  <c r="R29" i="10"/>
  <c r="Q29" i="10" a="1"/>
  <c r="Q29" i="10"/>
  <c r="P29" i="10" a="1"/>
  <c r="P29" i="10"/>
  <c r="O29" i="10" a="1"/>
  <c r="O29" i="10"/>
  <c r="N29" i="10" a="1"/>
  <c r="N29" i="10"/>
  <c r="M29" i="10" a="1"/>
  <c r="M29" i="10"/>
  <c r="L29" i="10" a="1"/>
  <c r="L29" i="10"/>
  <c r="K29" i="10" a="1"/>
  <c r="K29" i="10"/>
  <c r="J29" i="10" a="1"/>
  <c r="J29" i="10"/>
  <c r="I29" i="10" a="1"/>
  <c r="I29" i="10"/>
  <c r="H29" i="10" a="1"/>
  <c r="H29" i="10"/>
  <c r="G29" i="10" a="1"/>
  <c r="G29" i="10"/>
  <c r="F29" i="10" a="1"/>
  <c r="F29" i="10"/>
  <c r="E29" i="10" a="1"/>
  <c r="E29" i="10"/>
  <c r="D29" i="10" a="1"/>
  <c r="D29" i="10"/>
  <c r="C29" i="10" a="1"/>
  <c r="C29" i="10"/>
  <c r="B29" i="10" a="1"/>
  <c r="B29" i="10"/>
  <c r="U28" i="10" a="1"/>
  <c r="U28" i="10"/>
  <c r="T28" i="10" a="1"/>
  <c r="T28" i="10"/>
  <c r="S28" i="10" a="1"/>
  <c r="S28" i="10"/>
  <c r="R28" i="10" a="1"/>
  <c r="R28" i="10"/>
  <c r="Q28" i="10" a="1"/>
  <c r="Q28" i="10"/>
  <c r="P28" i="10" a="1"/>
  <c r="P28" i="10"/>
  <c r="O28" i="10" a="1"/>
  <c r="O28" i="10"/>
  <c r="N28" i="10" a="1"/>
  <c r="N28" i="10"/>
  <c r="M28" i="10" a="1"/>
  <c r="M28" i="10"/>
  <c r="L28" i="10" a="1"/>
  <c r="L28" i="10"/>
  <c r="K28" i="10" a="1"/>
  <c r="K28" i="10"/>
  <c r="J28" i="10" a="1"/>
  <c r="J28" i="10"/>
  <c r="I28" i="10" a="1"/>
  <c r="I28" i="10"/>
  <c r="H28" i="10" a="1"/>
  <c r="H28" i="10"/>
  <c r="G28" i="10" a="1"/>
  <c r="G28" i="10"/>
  <c r="F28" i="10" a="1"/>
  <c r="F28" i="10"/>
  <c r="E28" i="10" a="1"/>
  <c r="E28" i="10"/>
  <c r="D28" i="10" a="1"/>
  <c r="D28" i="10"/>
  <c r="C28" i="10" a="1"/>
  <c r="C28" i="10"/>
  <c r="B28" i="10" a="1"/>
  <c r="B28" i="10"/>
  <c r="U27" i="10" a="1"/>
  <c r="U27" i="10"/>
  <c r="T27" i="10" a="1"/>
  <c r="T27" i="10"/>
  <c r="S27" i="10" a="1"/>
  <c r="S27" i="10"/>
  <c r="R27" i="10" a="1"/>
  <c r="R27" i="10"/>
  <c r="Q27" i="10" a="1"/>
  <c r="Q27" i="10"/>
  <c r="P27" i="10" a="1"/>
  <c r="P27" i="10"/>
  <c r="O27" i="10" a="1"/>
  <c r="O27" i="10"/>
  <c r="N27" i="10" a="1"/>
  <c r="N27" i="10"/>
  <c r="M27" i="10" a="1"/>
  <c r="M27" i="10"/>
  <c r="L27" i="10" a="1"/>
  <c r="L27" i="10"/>
  <c r="K27" i="10" a="1"/>
  <c r="K27" i="10"/>
  <c r="J27" i="10" a="1"/>
  <c r="J27" i="10"/>
  <c r="I27" i="10" a="1"/>
  <c r="I27" i="10"/>
  <c r="H27" i="10" a="1"/>
  <c r="H27" i="10"/>
  <c r="G27" i="10" a="1"/>
  <c r="G27" i="10"/>
  <c r="F27" i="10" a="1"/>
  <c r="F27" i="10"/>
  <c r="E27" i="10" a="1"/>
  <c r="E27" i="10"/>
  <c r="D27" i="10" a="1"/>
  <c r="D27" i="10"/>
  <c r="C27" i="10" a="1"/>
  <c r="C27" i="10"/>
  <c r="B27" i="10" a="1"/>
  <c r="B27" i="10"/>
  <c r="U26" i="10" a="1"/>
  <c r="U26" i="10"/>
  <c r="T26" i="10" a="1"/>
  <c r="T26" i="10"/>
  <c r="S26" i="10" a="1"/>
  <c r="S26" i="10"/>
  <c r="R26" i="10" a="1"/>
  <c r="R26" i="10"/>
  <c r="Q26" i="10" a="1"/>
  <c r="Q26" i="10"/>
  <c r="P26" i="10" a="1"/>
  <c r="P26" i="10"/>
  <c r="O26" i="10" a="1"/>
  <c r="O26" i="10"/>
  <c r="N26" i="10" a="1"/>
  <c r="N26" i="10"/>
  <c r="M26" i="10" a="1"/>
  <c r="M26" i="10"/>
  <c r="L26" i="10" a="1"/>
  <c r="L26" i="10"/>
  <c r="K26" i="10" a="1"/>
  <c r="K26" i="10"/>
  <c r="J26" i="10" a="1"/>
  <c r="J26" i="10"/>
  <c r="I26" i="10" a="1"/>
  <c r="I26" i="10"/>
  <c r="H26" i="10" a="1"/>
  <c r="H26" i="10"/>
  <c r="G26" i="10" a="1"/>
  <c r="G26" i="10"/>
  <c r="F26" i="10" a="1"/>
  <c r="F26" i="10"/>
  <c r="E26" i="10" a="1"/>
  <c r="E26" i="10"/>
  <c r="D26" i="10" a="1"/>
  <c r="D26" i="10"/>
  <c r="C26" i="10" a="1"/>
  <c r="C26" i="10"/>
  <c r="B26" i="10" a="1"/>
  <c r="B26" i="10"/>
  <c r="U25" i="10" a="1"/>
  <c r="U25" i="10"/>
  <c r="T25" i="10" a="1"/>
  <c r="T25" i="10"/>
  <c r="S25" i="10" a="1"/>
  <c r="S25" i="10"/>
  <c r="R25" i="10" a="1"/>
  <c r="R25" i="10"/>
  <c r="Q25" i="10" a="1"/>
  <c r="Q25" i="10"/>
  <c r="P25" i="10" a="1"/>
  <c r="P25" i="10"/>
  <c r="O25" i="10" a="1"/>
  <c r="O25" i="10"/>
  <c r="N25" i="10" a="1"/>
  <c r="N25" i="10"/>
  <c r="M25" i="10" a="1"/>
  <c r="M25" i="10"/>
  <c r="L25" i="10" a="1"/>
  <c r="L25" i="10"/>
  <c r="K25" i="10" a="1"/>
  <c r="K25" i="10"/>
  <c r="J25" i="10" a="1"/>
  <c r="J25" i="10"/>
  <c r="I25" i="10" a="1"/>
  <c r="I25" i="10"/>
  <c r="H25" i="10" a="1"/>
  <c r="H25" i="10"/>
  <c r="G25" i="10" a="1"/>
  <c r="G25" i="10"/>
  <c r="F25" i="10" a="1"/>
  <c r="F25" i="10"/>
  <c r="E25" i="10" a="1"/>
  <c r="E25" i="10"/>
  <c r="D25" i="10" a="1"/>
  <c r="D25" i="10"/>
  <c r="C25" i="10" a="1"/>
  <c r="C25" i="10"/>
  <c r="B25" i="10" a="1"/>
  <c r="B25" i="10"/>
  <c r="U24" i="10" a="1"/>
  <c r="U24" i="10"/>
  <c r="T24" i="10" a="1"/>
  <c r="T24" i="10"/>
  <c r="S24" i="10" a="1"/>
  <c r="S24" i="10"/>
  <c r="R24" i="10" a="1"/>
  <c r="R24" i="10"/>
  <c r="Q24" i="10" a="1"/>
  <c r="Q24" i="10"/>
  <c r="P24" i="10" a="1"/>
  <c r="P24" i="10"/>
  <c r="O24" i="10" a="1"/>
  <c r="O24" i="10"/>
  <c r="N24" i="10" a="1"/>
  <c r="N24" i="10"/>
  <c r="M24" i="10" a="1"/>
  <c r="M24" i="10"/>
  <c r="L24" i="10" a="1"/>
  <c r="L24" i="10"/>
  <c r="K24" i="10" a="1"/>
  <c r="K24" i="10"/>
  <c r="J24" i="10" a="1"/>
  <c r="J24" i="10"/>
  <c r="I24" i="10" a="1"/>
  <c r="I24" i="10"/>
  <c r="H24" i="10" a="1"/>
  <c r="H24" i="10"/>
  <c r="G24" i="10" a="1"/>
  <c r="G24" i="10"/>
  <c r="F24" i="10" a="1"/>
  <c r="F24" i="10"/>
  <c r="E24" i="10" a="1"/>
  <c r="E24" i="10"/>
  <c r="D24" i="10" a="1"/>
  <c r="D24" i="10"/>
  <c r="C24" i="10" a="1"/>
  <c r="C24" i="10"/>
  <c r="B24" i="10" a="1"/>
  <c r="B24" i="10"/>
  <c r="U23" i="10" a="1"/>
  <c r="U23" i="10"/>
  <c r="T23" i="10" a="1"/>
  <c r="T23" i="10"/>
  <c r="S23" i="10" a="1"/>
  <c r="S23" i="10"/>
  <c r="R23" i="10" a="1"/>
  <c r="R23" i="10"/>
  <c r="Q23" i="10" a="1"/>
  <c r="Q23" i="10"/>
  <c r="P23" i="10" a="1"/>
  <c r="P23" i="10"/>
  <c r="O23" i="10" a="1"/>
  <c r="O23" i="10"/>
  <c r="N23" i="10" a="1"/>
  <c r="N23" i="10"/>
  <c r="M23" i="10" a="1"/>
  <c r="M23" i="10"/>
  <c r="L23" i="10" a="1"/>
  <c r="L23" i="10"/>
  <c r="K23" i="10" a="1"/>
  <c r="K23" i="10"/>
  <c r="J23" i="10" a="1"/>
  <c r="J23" i="10"/>
  <c r="I23" i="10" a="1"/>
  <c r="I23" i="10"/>
  <c r="H23" i="10" a="1"/>
  <c r="H23" i="10"/>
  <c r="G23" i="10" a="1"/>
  <c r="G23" i="10"/>
  <c r="F23" i="10" a="1"/>
  <c r="F23" i="10"/>
  <c r="E23" i="10" a="1"/>
  <c r="E23" i="10"/>
  <c r="D23" i="10" a="1"/>
  <c r="D23" i="10"/>
  <c r="C23" i="10" a="1"/>
  <c r="C23" i="10"/>
  <c r="B23" i="10" a="1"/>
  <c r="B23" i="10"/>
  <c r="U22" i="10" a="1"/>
  <c r="U22" i="10"/>
  <c r="T22" i="10" a="1"/>
  <c r="T22" i="10"/>
  <c r="S22" i="10" a="1"/>
  <c r="S22" i="10"/>
  <c r="R22" i="10" a="1"/>
  <c r="R22" i="10"/>
  <c r="Q22" i="10" a="1"/>
  <c r="Q22" i="10"/>
  <c r="P22" i="10" a="1"/>
  <c r="P22" i="10"/>
  <c r="O22" i="10" a="1"/>
  <c r="O22" i="10"/>
  <c r="N22" i="10" a="1"/>
  <c r="N22" i="10"/>
  <c r="M22" i="10" a="1"/>
  <c r="M22" i="10"/>
  <c r="L22" i="10" a="1"/>
  <c r="L22" i="10"/>
  <c r="K22" i="10" a="1"/>
  <c r="K22" i="10"/>
  <c r="J22" i="10" a="1"/>
  <c r="J22" i="10"/>
  <c r="I22" i="10" a="1"/>
  <c r="I22" i="10"/>
  <c r="H22" i="10" a="1"/>
  <c r="H22" i="10"/>
  <c r="G22" i="10" a="1"/>
  <c r="G22" i="10"/>
  <c r="F22" i="10" a="1"/>
  <c r="F22" i="10"/>
  <c r="E22" i="10" a="1"/>
  <c r="E22" i="10"/>
  <c r="D22" i="10" a="1"/>
  <c r="D22" i="10"/>
  <c r="C22" i="10" a="1"/>
  <c r="C22" i="10"/>
  <c r="B22" i="10" a="1"/>
  <c r="B22" i="10"/>
  <c r="U21" i="10" a="1"/>
  <c r="U21" i="10"/>
  <c r="T21" i="10" a="1"/>
  <c r="T21" i="10"/>
  <c r="S21" i="10" a="1"/>
  <c r="S21" i="10"/>
  <c r="R21" i="10" a="1"/>
  <c r="R21" i="10"/>
  <c r="Q21" i="10" a="1"/>
  <c r="Q21" i="10"/>
  <c r="P21" i="10" a="1"/>
  <c r="P21" i="10"/>
  <c r="O21" i="10" a="1"/>
  <c r="O21" i="10"/>
  <c r="N21" i="10" a="1"/>
  <c r="N21" i="10"/>
  <c r="M21" i="10" a="1"/>
  <c r="M21" i="10"/>
  <c r="L21" i="10" a="1"/>
  <c r="L21" i="10"/>
  <c r="K21" i="10" a="1"/>
  <c r="K21" i="10"/>
  <c r="J21" i="10" a="1"/>
  <c r="J21" i="10"/>
  <c r="I21" i="10" a="1"/>
  <c r="I21" i="10"/>
  <c r="H21" i="10" a="1"/>
  <c r="H21" i="10"/>
  <c r="G21" i="10" a="1"/>
  <c r="G21" i="10"/>
  <c r="F21" i="10" a="1"/>
  <c r="F21" i="10"/>
  <c r="E21" i="10" a="1"/>
  <c r="E21" i="10"/>
  <c r="D21" i="10" a="1"/>
  <c r="D21" i="10"/>
  <c r="C21" i="10" a="1"/>
  <c r="C21" i="10"/>
  <c r="B21" i="10" a="1"/>
  <c r="B21" i="10"/>
  <c r="U20" i="10" a="1"/>
  <c r="U20" i="10"/>
  <c r="T20" i="10" a="1"/>
  <c r="T20" i="10"/>
  <c r="S20" i="10" a="1"/>
  <c r="S20" i="10"/>
  <c r="R20" i="10" a="1"/>
  <c r="R20" i="10"/>
  <c r="Q20" i="10" a="1"/>
  <c r="Q20" i="10"/>
  <c r="P20" i="10" a="1"/>
  <c r="P20" i="10"/>
  <c r="O20" i="10" a="1"/>
  <c r="O20" i="10"/>
  <c r="N20" i="10" a="1"/>
  <c r="N20" i="10"/>
  <c r="M20" i="10" a="1"/>
  <c r="M20" i="10"/>
  <c r="L20" i="10" a="1"/>
  <c r="L20" i="10"/>
  <c r="K20" i="10" a="1"/>
  <c r="K20" i="10"/>
  <c r="J20" i="10" a="1"/>
  <c r="J20" i="10"/>
  <c r="I20" i="10" a="1"/>
  <c r="I20" i="10"/>
  <c r="H20" i="10" a="1"/>
  <c r="H20" i="10"/>
  <c r="G20" i="10" a="1"/>
  <c r="G20" i="10"/>
  <c r="F20" i="10" a="1"/>
  <c r="F20" i="10"/>
  <c r="E20" i="10" a="1"/>
  <c r="E20" i="10"/>
  <c r="D20" i="10" a="1"/>
  <c r="D20" i="10"/>
  <c r="C20" i="10" a="1"/>
  <c r="C20" i="10"/>
  <c r="B20" i="10" a="1"/>
  <c r="B20" i="10"/>
  <c r="U19" i="10" a="1"/>
  <c r="U19" i="10"/>
  <c r="T19" i="10" a="1"/>
  <c r="T19" i="10"/>
  <c r="S19" i="10" a="1"/>
  <c r="S19" i="10"/>
  <c r="R19" i="10" a="1"/>
  <c r="R19" i="10"/>
  <c r="Q19" i="10" a="1"/>
  <c r="Q19" i="10"/>
  <c r="P19" i="10" a="1"/>
  <c r="P19" i="10"/>
  <c r="O19" i="10" a="1"/>
  <c r="O19" i="10"/>
  <c r="N19" i="10" a="1"/>
  <c r="N19" i="10"/>
  <c r="M19" i="10" a="1"/>
  <c r="M19" i="10"/>
  <c r="L19" i="10" a="1"/>
  <c r="L19" i="10"/>
  <c r="K19" i="10" a="1"/>
  <c r="K19" i="10"/>
  <c r="J19" i="10" a="1"/>
  <c r="J19" i="10"/>
  <c r="I19" i="10" a="1"/>
  <c r="I19" i="10"/>
  <c r="H19" i="10" a="1"/>
  <c r="H19" i="10"/>
  <c r="G19" i="10" a="1"/>
  <c r="G19" i="10"/>
  <c r="F19" i="10" a="1"/>
  <c r="F19" i="10"/>
  <c r="E19" i="10" a="1"/>
  <c r="E19" i="10"/>
  <c r="D19" i="10" a="1"/>
  <c r="D19" i="10"/>
  <c r="C19" i="10" a="1"/>
  <c r="C19" i="10"/>
  <c r="B19" i="10" a="1"/>
  <c r="B19" i="10"/>
  <c r="U18" i="10" a="1"/>
  <c r="U18" i="10"/>
  <c r="T18" i="10" a="1"/>
  <c r="T18" i="10"/>
  <c r="S18" i="10" a="1"/>
  <c r="S18" i="10"/>
  <c r="R18" i="10" a="1"/>
  <c r="R18" i="10"/>
  <c r="Q18" i="10" a="1"/>
  <c r="Q18" i="10"/>
  <c r="P18" i="10" a="1"/>
  <c r="P18" i="10"/>
  <c r="O18" i="10" a="1"/>
  <c r="O18" i="10"/>
  <c r="N18" i="10" a="1"/>
  <c r="N18" i="10"/>
  <c r="M18" i="10" a="1"/>
  <c r="M18" i="10"/>
  <c r="L18" i="10" a="1"/>
  <c r="L18" i="10"/>
  <c r="K18" i="10" a="1"/>
  <c r="K18" i="10"/>
  <c r="J18" i="10" a="1"/>
  <c r="J18" i="10"/>
  <c r="I18" i="10" a="1"/>
  <c r="I18" i="10"/>
  <c r="H18" i="10" a="1"/>
  <c r="H18" i="10"/>
  <c r="G18" i="10" a="1"/>
  <c r="G18" i="10"/>
  <c r="F18" i="10" a="1"/>
  <c r="F18" i="10"/>
  <c r="E18" i="10" a="1"/>
  <c r="E18" i="10"/>
  <c r="D18" i="10" a="1"/>
  <c r="D18" i="10"/>
  <c r="C18" i="10" a="1"/>
  <c r="C18" i="10"/>
  <c r="B18" i="10" a="1"/>
  <c r="B18" i="10"/>
  <c r="U17" i="10" a="1"/>
  <c r="U17" i="10"/>
  <c r="T17" i="10" a="1"/>
  <c r="T17" i="10"/>
  <c r="S17" i="10" a="1"/>
  <c r="S17" i="10"/>
  <c r="R17" i="10" a="1"/>
  <c r="R17" i="10"/>
  <c r="Q17" i="10" a="1"/>
  <c r="Q17" i="10"/>
  <c r="P17" i="10" a="1"/>
  <c r="P17" i="10"/>
  <c r="O17" i="10" a="1"/>
  <c r="O17" i="10"/>
  <c r="N17" i="10" a="1"/>
  <c r="N17" i="10"/>
  <c r="M17" i="10" a="1"/>
  <c r="M17" i="10"/>
  <c r="L17" i="10" a="1"/>
  <c r="L17" i="10"/>
  <c r="K17" i="10" a="1"/>
  <c r="K17" i="10"/>
  <c r="J17" i="10" a="1"/>
  <c r="J17" i="10"/>
  <c r="I17" i="10" a="1"/>
  <c r="I17" i="10"/>
  <c r="H17" i="10" a="1"/>
  <c r="H17" i="10"/>
  <c r="G17" i="10" a="1"/>
  <c r="G17" i="10"/>
  <c r="F17" i="10" a="1"/>
  <c r="F17" i="10"/>
  <c r="E17" i="10" a="1"/>
  <c r="E17" i="10"/>
  <c r="D17" i="10" a="1"/>
  <c r="D17" i="10"/>
  <c r="C17" i="10" a="1"/>
  <c r="C17" i="10"/>
  <c r="B17" i="10" a="1"/>
  <c r="B17" i="10"/>
  <c r="U16" i="10" a="1"/>
  <c r="U16" i="10"/>
  <c r="T16" i="10" a="1"/>
  <c r="T16" i="10"/>
  <c r="S16" i="10" a="1"/>
  <c r="S16" i="10"/>
  <c r="R16" i="10" a="1"/>
  <c r="R16" i="10"/>
  <c r="Q16" i="10" a="1"/>
  <c r="Q16" i="10"/>
  <c r="P16" i="10" a="1"/>
  <c r="P16" i="10"/>
  <c r="O16" i="10" a="1"/>
  <c r="O16" i="10"/>
  <c r="N16" i="10" a="1"/>
  <c r="N16" i="10"/>
  <c r="M16" i="10" a="1"/>
  <c r="M16" i="10"/>
  <c r="L16" i="10" a="1"/>
  <c r="L16" i="10"/>
  <c r="K16" i="10" a="1"/>
  <c r="K16" i="10"/>
  <c r="J16" i="10" a="1"/>
  <c r="J16" i="10"/>
  <c r="I16" i="10" a="1"/>
  <c r="I16" i="10"/>
  <c r="H16" i="10" a="1"/>
  <c r="H16" i="10"/>
  <c r="G16" i="10" a="1"/>
  <c r="G16" i="10"/>
  <c r="F16" i="10" a="1"/>
  <c r="F16" i="10"/>
  <c r="E16" i="10" a="1"/>
  <c r="E16" i="10"/>
  <c r="D16" i="10" a="1"/>
  <c r="D16" i="10"/>
  <c r="C16" i="10" a="1"/>
  <c r="C16" i="10"/>
  <c r="B16" i="10" a="1"/>
  <c r="B16" i="10"/>
  <c r="U15" i="10" a="1"/>
  <c r="U15" i="10"/>
  <c r="T15" i="10" a="1"/>
  <c r="T15" i="10"/>
  <c r="S15" i="10" a="1"/>
  <c r="S15" i="10"/>
  <c r="R15" i="10" a="1"/>
  <c r="R15" i="10"/>
  <c r="Q15" i="10" a="1"/>
  <c r="Q15" i="10"/>
  <c r="P15" i="10" a="1"/>
  <c r="P15" i="10"/>
  <c r="O15" i="10" a="1"/>
  <c r="O15" i="10"/>
  <c r="N15" i="10" a="1"/>
  <c r="N15" i="10"/>
  <c r="M15" i="10" a="1"/>
  <c r="M15" i="10"/>
  <c r="L15" i="10" a="1"/>
  <c r="L15" i="10"/>
  <c r="K15" i="10" a="1"/>
  <c r="K15" i="10"/>
  <c r="J15" i="10" a="1"/>
  <c r="J15" i="10"/>
  <c r="I15" i="10" a="1"/>
  <c r="I15" i="10"/>
  <c r="H15" i="10" a="1"/>
  <c r="H15" i="10"/>
  <c r="G15" i="10" a="1"/>
  <c r="G15" i="10"/>
  <c r="F15" i="10" a="1"/>
  <c r="F15" i="10"/>
  <c r="E15" i="10" a="1"/>
  <c r="E15" i="10"/>
  <c r="D15" i="10" a="1"/>
  <c r="D15" i="10"/>
  <c r="C15" i="10" a="1"/>
  <c r="C15" i="10"/>
  <c r="B15" i="10" a="1"/>
  <c r="B15" i="10"/>
  <c r="U14" i="10" a="1"/>
  <c r="U14" i="10"/>
  <c r="T14" i="10" a="1"/>
  <c r="T14" i="10"/>
  <c r="S14" i="10" a="1"/>
  <c r="S14" i="10"/>
  <c r="R14" i="10" a="1"/>
  <c r="R14" i="10"/>
  <c r="Q14" i="10" a="1"/>
  <c r="Q14" i="10"/>
  <c r="P14" i="10" a="1"/>
  <c r="P14" i="10"/>
  <c r="O14" i="10" a="1"/>
  <c r="O14" i="10"/>
  <c r="N14" i="10" a="1"/>
  <c r="N14" i="10"/>
  <c r="M14" i="10" a="1"/>
  <c r="M14" i="10"/>
  <c r="L14" i="10" a="1"/>
  <c r="L14" i="10"/>
  <c r="K14" i="10" a="1"/>
  <c r="K14" i="10"/>
  <c r="J14" i="10" a="1"/>
  <c r="J14" i="10"/>
  <c r="I14" i="10" a="1"/>
  <c r="I14" i="10"/>
  <c r="H14" i="10" a="1"/>
  <c r="H14" i="10"/>
  <c r="G14" i="10" a="1"/>
  <c r="G14" i="10"/>
  <c r="F14" i="10" a="1"/>
  <c r="F14" i="10"/>
  <c r="E14" i="10" a="1"/>
  <c r="E14" i="10"/>
  <c r="D14" i="10" a="1"/>
  <c r="D14" i="10"/>
  <c r="C14" i="10" a="1"/>
  <c r="C14" i="10"/>
  <c r="B14" i="10" a="1"/>
  <c r="B14" i="10"/>
  <c r="U13" i="10" a="1"/>
  <c r="U13" i="10"/>
  <c r="T13" i="10" a="1"/>
  <c r="T13" i="10"/>
  <c r="S13" i="10" a="1"/>
  <c r="S13" i="10"/>
  <c r="R13" i="10" a="1"/>
  <c r="R13" i="10"/>
  <c r="Q13" i="10" a="1"/>
  <c r="Q13" i="10"/>
  <c r="P13" i="10" a="1"/>
  <c r="P13" i="10"/>
  <c r="O13" i="10" a="1"/>
  <c r="O13" i="10"/>
  <c r="N13" i="10" a="1"/>
  <c r="N13" i="10"/>
  <c r="M13" i="10" a="1"/>
  <c r="M13" i="10"/>
  <c r="L13" i="10" a="1"/>
  <c r="L13" i="10"/>
  <c r="K13" i="10" a="1"/>
  <c r="K13" i="10"/>
  <c r="J13" i="10" a="1"/>
  <c r="J13" i="10"/>
  <c r="I13" i="10" a="1"/>
  <c r="I13" i="10"/>
  <c r="H13" i="10" a="1"/>
  <c r="H13" i="10"/>
  <c r="G13" i="10" a="1"/>
  <c r="G13" i="10"/>
  <c r="F13" i="10" a="1"/>
  <c r="F13" i="10"/>
  <c r="E13" i="10" a="1"/>
  <c r="E13" i="10"/>
  <c r="D13" i="10" a="1"/>
  <c r="D13" i="10"/>
  <c r="C13" i="10" a="1"/>
  <c r="C13" i="10"/>
  <c r="B13" i="10" a="1"/>
  <c r="B13" i="10"/>
  <c r="U12" i="10" a="1"/>
  <c r="U12" i="10"/>
  <c r="T12" i="10" a="1"/>
  <c r="T12" i="10"/>
  <c r="S12" i="10" a="1"/>
  <c r="S12" i="10"/>
  <c r="R12" i="10" a="1"/>
  <c r="R12" i="10"/>
  <c r="Q12" i="10" a="1"/>
  <c r="Q12" i="10"/>
  <c r="P12" i="10" a="1"/>
  <c r="P12" i="10"/>
  <c r="O12" i="10" a="1"/>
  <c r="O12" i="10"/>
  <c r="N12" i="10" a="1"/>
  <c r="N12" i="10"/>
  <c r="M12" i="10" a="1"/>
  <c r="M12" i="10"/>
  <c r="L12" i="10" a="1"/>
  <c r="L12" i="10"/>
  <c r="K12" i="10" a="1"/>
  <c r="K12" i="10"/>
  <c r="J12" i="10" a="1"/>
  <c r="J12" i="10"/>
  <c r="I12" i="10" a="1"/>
  <c r="I12" i="10"/>
  <c r="H12" i="10" a="1"/>
  <c r="H12" i="10"/>
  <c r="G12" i="10" a="1"/>
  <c r="G12" i="10"/>
  <c r="F12" i="10" a="1"/>
  <c r="F12" i="10"/>
  <c r="E12" i="10" a="1"/>
  <c r="E12" i="10"/>
  <c r="D12" i="10" a="1"/>
  <c r="D12" i="10"/>
  <c r="C12" i="10" a="1"/>
  <c r="C12" i="10"/>
  <c r="B12" i="10" a="1"/>
  <c r="B12" i="10"/>
  <c r="U11" i="10" a="1"/>
  <c r="U11" i="10"/>
  <c r="T11" i="10" a="1"/>
  <c r="T11" i="10"/>
  <c r="S11" i="10" a="1"/>
  <c r="S11" i="10"/>
  <c r="R11" i="10" a="1"/>
  <c r="R11" i="10"/>
  <c r="Q11" i="10" a="1"/>
  <c r="Q11" i="10"/>
  <c r="P11" i="10" a="1"/>
  <c r="P11" i="10"/>
  <c r="O11" i="10" a="1"/>
  <c r="O11" i="10"/>
  <c r="N11" i="10" a="1"/>
  <c r="N11" i="10"/>
  <c r="M11" i="10" a="1"/>
  <c r="M11" i="10"/>
  <c r="L11" i="10" a="1"/>
  <c r="L11" i="10"/>
  <c r="K11" i="10" a="1"/>
  <c r="K11" i="10"/>
  <c r="J11" i="10" a="1"/>
  <c r="J11" i="10"/>
  <c r="I11" i="10" a="1"/>
  <c r="I11" i="10"/>
  <c r="H11" i="10" a="1"/>
  <c r="H11" i="10"/>
  <c r="G11" i="10" a="1"/>
  <c r="G11" i="10"/>
  <c r="F11" i="10" a="1"/>
  <c r="F11" i="10"/>
  <c r="E11" i="10" a="1"/>
  <c r="E11" i="10"/>
  <c r="D11" i="10" a="1"/>
  <c r="D11" i="10"/>
  <c r="C11" i="10" a="1"/>
  <c r="C11" i="10"/>
  <c r="B11" i="10" a="1"/>
  <c r="B11" i="10"/>
  <c r="U10" i="10" a="1"/>
  <c r="U10" i="10"/>
  <c r="T10" i="10" a="1"/>
  <c r="T10" i="10"/>
  <c r="S10" i="10" a="1"/>
  <c r="S10" i="10"/>
  <c r="R10" i="10" a="1"/>
  <c r="R10" i="10"/>
  <c r="Q10" i="10" a="1"/>
  <c r="Q10" i="10"/>
  <c r="P10" i="10" a="1"/>
  <c r="P10" i="10"/>
  <c r="O10" i="10" a="1"/>
  <c r="O10" i="10"/>
  <c r="N10" i="10" a="1"/>
  <c r="N10" i="10"/>
  <c r="M10" i="10" a="1"/>
  <c r="M10" i="10"/>
  <c r="L10" i="10" a="1"/>
  <c r="L10" i="10"/>
  <c r="K10" i="10" a="1"/>
  <c r="K10" i="10"/>
  <c r="J10" i="10" a="1"/>
  <c r="J10" i="10"/>
  <c r="I10" i="10" a="1"/>
  <c r="I10" i="10"/>
  <c r="H10" i="10" a="1"/>
  <c r="H10" i="10"/>
  <c r="G10" i="10" a="1"/>
  <c r="G10" i="10"/>
  <c r="E10" i="10" a="1"/>
  <c r="E10" i="10"/>
  <c r="D10" i="10" a="1"/>
  <c r="D10" i="10"/>
  <c r="C10" i="10" a="1"/>
  <c r="C10" i="10"/>
  <c r="B10" i="10" a="1"/>
  <c r="B10" i="10"/>
  <c r="U9" i="10" a="1"/>
  <c r="U9" i="10"/>
  <c r="T9" i="10" a="1"/>
  <c r="T9" i="10"/>
  <c r="S9" i="10" a="1"/>
  <c r="S9" i="10"/>
  <c r="R9" i="10" a="1"/>
  <c r="R9" i="10"/>
  <c r="Q9" i="10" a="1"/>
  <c r="Q9" i="10"/>
  <c r="P9" i="10" a="1"/>
  <c r="P9" i="10"/>
  <c r="O9" i="10" a="1"/>
  <c r="O9" i="10"/>
  <c r="N9" i="10" a="1"/>
  <c r="N9" i="10"/>
  <c r="M9" i="10" a="1"/>
  <c r="M9" i="10"/>
  <c r="L9" i="10" a="1"/>
  <c r="L9" i="10"/>
  <c r="K9" i="10" a="1"/>
  <c r="K9" i="10"/>
  <c r="J9" i="10" a="1"/>
  <c r="J9" i="10"/>
  <c r="I9" i="10" a="1"/>
  <c r="I9" i="10"/>
  <c r="H9" i="10" a="1"/>
  <c r="H9" i="10"/>
  <c r="G9" i="10" a="1"/>
  <c r="G9" i="10"/>
  <c r="E9" i="10" a="1"/>
  <c r="E9" i="10"/>
  <c r="D9" i="10" a="1"/>
  <c r="D9" i="10"/>
  <c r="C9" i="10" a="1"/>
  <c r="C9" i="10"/>
  <c r="B9" i="10" a="1"/>
  <c r="B9" i="10"/>
  <c r="U8" i="10" a="1"/>
  <c r="U8" i="10"/>
  <c r="T8" i="10" a="1"/>
  <c r="T8" i="10"/>
  <c r="S8" i="10" a="1"/>
  <c r="S8" i="10"/>
  <c r="R8" i="10" a="1"/>
  <c r="R8" i="10"/>
  <c r="Q8" i="10" a="1"/>
  <c r="Q8" i="10"/>
  <c r="P8" i="10" a="1"/>
  <c r="P8" i="10"/>
  <c r="O8" i="10" a="1"/>
  <c r="O8" i="10"/>
  <c r="N8" i="10" a="1"/>
  <c r="N8" i="10"/>
  <c r="M8" i="10" a="1"/>
  <c r="M8" i="10"/>
  <c r="L8" i="10" a="1"/>
  <c r="L8" i="10"/>
  <c r="K8" i="10" a="1"/>
  <c r="K8" i="10"/>
  <c r="J8" i="10" a="1"/>
  <c r="J8" i="10"/>
  <c r="I8" i="10" a="1"/>
  <c r="I8" i="10"/>
  <c r="H8" i="10" a="1"/>
  <c r="H8" i="10"/>
  <c r="G8" i="10" a="1"/>
  <c r="G8" i="10"/>
  <c r="E8" i="10" a="1"/>
  <c r="E8" i="10"/>
  <c r="D8" i="10" a="1"/>
  <c r="D8" i="10"/>
  <c r="C8" i="10" a="1"/>
  <c r="C8" i="10"/>
  <c r="B8" i="10" a="1"/>
  <c r="B8" i="10"/>
  <c r="U7" i="10" a="1"/>
  <c r="U7" i="10"/>
  <c r="T7" i="10" a="1"/>
  <c r="T7" i="10"/>
  <c r="S7" i="10" a="1"/>
  <c r="S7" i="10"/>
  <c r="R7" i="10" a="1"/>
  <c r="R7" i="10"/>
  <c r="Q7" i="10" a="1"/>
  <c r="Q7" i="10"/>
  <c r="P7" i="10" a="1"/>
  <c r="P7" i="10"/>
  <c r="O7" i="10" a="1"/>
  <c r="O7" i="10"/>
  <c r="N7" i="10" a="1"/>
  <c r="N7" i="10"/>
  <c r="M7" i="10" a="1"/>
  <c r="M7" i="10"/>
  <c r="L7" i="10" a="1"/>
  <c r="L7" i="10"/>
  <c r="K7" i="10" a="1"/>
  <c r="K7" i="10"/>
  <c r="J7" i="10" a="1"/>
  <c r="J7" i="10"/>
  <c r="I7" i="10" a="1"/>
  <c r="I7" i="10"/>
  <c r="H7" i="10" a="1"/>
  <c r="H7" i="10"/>
  <c r="E7" i="10" a="1"/>
  <c r="E7" i="10"/>
  <c r="D7" i="10" a="1"/>
  <c r="D7" i="10"/>
  <c r="C7" i="10" a="1"/>
  <c r="C7" i="10"/>
  <c r="B7" i="10" a="1"/>
  <c r="B7" i="10"/>
  <c r="U6" i="10" a="1"/>
  <c r="U6" i="10"/>
  <c r="T6" i="10" a="1"/>
  <c r="T6" i="10"/>
  <c r="S6" i="10" a="1"/>
  <c r="S6" i="10"/>
  <c r="R6" i="10" a="1"/>
  <c r="R6" i="10"/>
  <c r="Q6" i="10" a="1"/>
  <c r="Q6" i="10"/>
  <c r="P6" i="10" a="1"/>
  <c r="P6" i="10"/>
  <c r="O6" i="10" a="1"/>
  <c r="O6" i="10"/>
  <c r="N6" i="10" a="1"/>
  <c r="N6" i="10"/>
  <c r="M6" i="10" a="1"/>
  <c r="M6" i="10"/>
  <c r="L6" i="10" a="1"/>
  <c r="L6" i="10"/>
  <c r="K6" i="10" a="1"/>
  <c r="K6" i="10"/>
  <c r="J6" i="10" a="1"/>
  <c r="J6" i="10"/>
  <c r="I6" i="10" a="1"/>
  <c r="I6" i="10"/>
  <c r="H6" i="10" a="1"/>
  <c r="H6" i="10"/>
  <c r="E6" i="10" a="1"/>
  <c r="E6" i="10"/>
  <c r="D6" i="10" a="1"/>
  <c r="D6" i="10"/>
  <c r="C6" i="10" a="1"/>
  <c r="C6" i="10"/>
  <c r="B6" i="10" a="1"/>
  <c r="B6" i="10"/>
  <c r="U5" i="10" a="1"/>
  <c r="U5" i="10"/>
  <c r="T5" i="10" a="1"/>
  <c r="T5" i="10"/>
  <c r="S5" i="10" a="1"/>
  <c r="S5" i="10"/>
  <c r="R5" i="10" a="1"/>
  <c r="R5" i="10"/>
  <c r="Q5" i="10" a="1"/>
  <c r="Q5" i="10"/>
  <c r="P5" i="10" a="1"/>
  <c r="P5" i="10"/>
  <c r="O5" i="10" a="1"/>
  <c r="O5" i="10"/>
  <c r="N5" i="10" a="1"/>
  <c r="N5" i="10"/>
  <c r="M5" i="10" a="1"/>
  <c r="M5" i="10"/>
  <c r="L5" i="10" a="1"/>
  <c r="L5" i="10"/>
  <c r="K5" i="10" a="1"/>
  <c r="K5" i="10"/>
  <c r="J5" i="10" a="1"/>
  <c r="J5" i="10"/>
  <c r="I5" i="10" a="1"/>
  <c r="I5" i="10"/>
  <c r="H5" i="10" a="1"/>
  <c r="H5" i="10"/>
  <c r="E5" i="10" a="1"/>
  <c r="E5" i="10"/>
  <c r="D5" i="10" a="1"/>
  <c r="D5" i="10"/>
  <c r="C5" i="10" a="1"/>
  <c r="C5" i="10"/>
  <c r="B5" i="10" a="1"/>
  <c r="B5" i="10"/>
  <c r="U4" i="10"/>
  <c r="T4" i="10"/>
  <c r="S4" i="10"/>
  <c r="R4" i="10"/>
  <c r="Q4" i="10"/>
  <c r="P4" i="10"/>
  <c r="O4" i="10"/>
  <c r="N4" i="10"/>
  <c r="M4" i="10"/>
  <c r="L4" i="10"/>
  <c r="K4" i="10"/>
  <c r="J4" i="10"/>
  <c r="I4" i="10"/>
  <c r="H4" i="10"/>
  <c r="G4" i="10"/>
  <c r="F4" i="10"/>
  <c r="E4" i="10"/>
  <c r="D4" i="10"/>
  <c r="C4" i="10"/>
  <c r="B4" i="10"/>
  <c r="G12" i="1"/>
  <c r="I12" i="1"/>
  <c r="G4" i="1"/>
  <c r="G5" i="1"/>
  <c r="G6" i="1"/>
  <c r="G7" i="1"/>
  <c r="G8" i="1"/>
  <c r="G9" i="1"/>
  <c r="G10" i="1"/>
  <c r="G11" i="1"/>
  <c r="J12" i="1" a="1"/>
  <c r="J12" i="1"/>
  <c r="I4" i="1"/>
  <c r="I5" i="1"/>
  <c r="I6" i="1"/>
  <c r="I7" i="1"/>
  <c r="I8" i="1"/>
  <c r="I9" i="1"/>
  <c r="I10" i="1"/>
  <c r="I11" i="1"/>
  <c r="H12" i="1" a="1"/>
  <c r="H12" i="1"/>
  <c r="J11" i="1" a="1"/>
  <c r="J11" i="1"/>
  <c r="H11" i="1" a="1"/>
  <c r="H11" i="1"/>
  <c r="J10" i="1" a="1"/>
  <c r="J10" i="1"/>
  <c r="H10" i="1" a="1"/>
  <c r="H10" i="1"/>
  <c r="J9" i="1" a="1"/>
  <c r="J9" i="1"/>
  <c r="H9" i="1" a="1"/>
  <c r="H9" i="1"/>
  <c r="J8" i="1" a="1"/>
  <c r="J8" i="1"/>
  <c r="H8" i="1" a="1"/>
  <c r="H8" i="1"/>
  <c r="J7" i="1" a="1"/>
  <c r="J7" i="1"/>
  <c r="H7" i="1" a="1"/>
  <c r="H7" i="1"/>
  <c r="J6" i="1" a="1"/>
  <c r="J6" i="1"/>
  <c r="H6" i="1" a="1"/>
  <c r="H6" i="1"/>
  <c r="J5" i="1" a="1"/>
  <c r="J5" i="1"/>
  <c r="H5" i="1" a="1"/>
  <c r="H5" i="1"/>
  <c r="J4" i="1" a="1"/>
  <c r="J4" i="1"/>
  <c r="H4" i="1" a="1"/>
  <c r="H4" i="1"/>
  <c r="AD8" i="11" a="1"/>
  <c r="AD8" i="11"/>
  <c r="AD9" i="11" a="1"/>
  <c r="AD9" i="11"/>
  <c r="AD10" i="11" a="1"/>
  <c r="AD11" i="11" a="1"/>
  <c r="AD12" i="11" a="1"/>
  <c r="AD13" i="11" a="1"/>
  <c r="AD14" i="11" a="1"/>
  <c r="AD15" i="11" a="1"/>
  <c r="AD16" i="11" a="1"/>
  <c r="AD17" i="11" a="1"/>
  <c r="AD18" i="11" a="1"/>
  <c r="AD19" i="11" a="1"/>
  <c r="AD20" i="11" a="1"/>
  <c r="AD21" i="11" a="1"/>
  <c r="AD22" i="11" a="1"/>
  <c r="AD23" i="11" a="1"/>
  <c r="AD24" i="11" a="1"/>
  <c r="AD25" i="11" a="1"/>
  <c r="AD26" i="11" a="1"/>
  <c r="AD27" i="11" a="1"/>
  <c r="AD28" i="11" a="1"/>
  <c r="AD29" i="11" a="1"/>
  <c r="AD30" i="11" a="1"/>
  <c r="AD31" i="11" a="1"/>
  <c r="AD32" i="11" a="1"/>
  <c r="AD33" i="11" a="1"/>
  <c r="AD34" i="11" a="1"/>
  <c r="AD35" i="11" a="1"/>
  <c r="AD36" i="11" a="1"/>
  <c r="AD37" i="11" a="1"/>
  <c r="AD10" i="11"/>
  <c r="AD11" i="11"/>
  <c r="AD12" i="11"/>
  <c r="AD13" i="11"/>
  <c r="AD14" i="11"/>
  <c r="AD15" i="11"/>
  <c r="AD16" i="11"/>
  <c r="AD17" i="11"/>
  <c r="AD18" i="11"/>
  <c r="AD19" i="11"/>
  <c r="AD20" i="11"/>
  <c r="AD21" i="11"/>
  <c r="AD22" i="11"/>
  <c r="AD23" i="11"/>
  <c r="AD24" i="11"/>
  <c r="AD25" i="11"/>
  <c r="AD26" i="11"/>
  <c r="AD27" i="11"/>
  <c r="AD28" i="11"/>
  <c r="AD29" i="11"/>
  <c r="AD30" i="11"/>
  <c r="AD31" i="11"/>
  <c r="AD32" i="11"/>
  <c r="AD33" i="11"/>
  <c r="AD34" i="11"/>
  <c r="AD35" i="11"/>
  <c r="AD36" i="11"/>
  <c r="AD37" i="11"/>
  <c r="AD6" i="11"/>
  <c r="B5" i="11"/>
  <c r="C5" i="11"/>
  <c r="D5" i="11"/>
  <c r="E5" i="11"/>
  <c r="F5" i="11"/>
  <c r="G5" i="11"/>
  <c r="H5" i="11"/>
  <c r="I5" i="11"/>
  <c r="J5" i="11"/>
  <c r="K5" i="11"/>
  <c r="L5" i="11"/>
  <c r="M5" i="11"/>
  <c r="N5" i="11"/>
  <c r="O5" i="11"/>
  <c r="P5" i="11"/>
  <c r="Q5" i="11"/>
  <c r="R5" i="11"/>
  <c r="S5" i="11"/>
  <c r="T5" i="11"/>
  <c r="U5" i="11"/>
  <c r="F5" i="10" a="1"/>
  <c r="F5" i="10"/>
  <c r="F8" i="11"/>
  <c r="G5" i="10" a="1"/>
  <c r="G5" i="10"/>
  <c r="G8" i="11"/>
  <c r="Z8" i="11" a="1"/>
  <c r="Z8" i="11"/>
  <c r="Y8" i="11" a="1"/>
  <c r="Y8" i="11"/>
  <c r="AA8" i="11"/>
  <c r="AE8" i="11" a="1"/>
  <c r="AE8" i="11"/>
  <c r="AF8" i="11"/>
  <c r="F6" i="10" a="1"/>
  <c r="F6" i="10"/>
  <c r="F9" i="11"/>
  <c r="G6" i="10" a="1"/>
  <c r="G6" i="10"/>
  <c r="G9" i="11"/>
  <c r="Z9" i="11" a="1"/>
  <c r="Z9" i="11"/>
  <c r="Y9" i="11" a="1"/>
  <c r="Y9" i="11"/>
  <c r="AA9" i="11"/>
  <c r="AB9" i="11"/>
  <c r="AE9" i="11" a="1"/>
  <c r="AE9" i="11"/>
  <c r="AF9" i="11"/>
  <c r="F7" i="10" a="1"/>
  <c r="F7" i="10"/>
  <c r="F10" i="11"/>
  <c r="Z10" i="11" a="1"/>
  <c r="Z10" i="11"/>
  <c r="G7" i="10" a="1"/>
  <c r="G7" i="10"/>
  <c r="Y10" i="11" a="1"/>
  <c r="Y10" i="11"/>
  <c r="AA10" i="11"/>
  <c r="AB10" i="11"/>
  <c r="G10" i="11"/>
  <c r="AE10" i="11" a="1"/>
  <c r="AE10" i="11"/>
  <c r="AF10" i="11"/>
  <c r="F8" i="10" a="1"/>
  <c r="F8" i="10"/>
  <c r="F11" i="11"/>
  <c r="Z11" i="11" a="1"/>
  <c r="Z11" i="11"/>
  <c r="Y11" i="11" a="1"/>
  <c r="Y11" i="11"/>
  <c r="AA11" i="11"/>
  <c r="AB11" i="11"/>
  <c r="G11" i="11"/>
  <c r="AE11" i="11" a="1"/>
  <c r="AE11" i="11"/>
  <c r="AF11" i="11"/>
  <c r="F9" i="10" a="1"/>
  <c r="F9" i="10"/>
  <c r="F12" i="11"/>
  <c r="Z12" i="11" a="1"/>
  <c r="Z12" i="11"/>
  <c r="Y12" i="11" a="1"/>
  <c r="Y12" i="11"/>
  <c r="AA12" i="11"/>
  <c r="AB12" i="11"/>
  <c r="G12" i="11"/>
  <c r="AE12" i="11" a="1"/>
  <c r="AE12" i="11"/>
  <c r="AF12" i="11"/>
  <c r="Z13" i="11" a="1"/>
  <c r="Z13" i="11"/>
  <c r="F10" i="10" a="1"/>
  <c r="F10" i="10"/>
  <c r="Y13" i="11" a="1"/>
  <c r="Y13" i="11"/>
  <c r="AA13" i="11"/>
  <c r="AB13" i="11"/>
  <c r="F13" i="11"/>
  <c r="G13" i="11"/>
  <c r="AE13" i="11" a="1"/>
  <c r="AE13" i="11"/>
  <c r="AF13" i="11"/>
  <c r="Z14" i="11" a="1"/>
  <c r="Z14" i="11"/>
  <c r="Y14" i="11" a="1"/>
  <c r="Y14" i="11"/>
  <c r="AA14" i="11"/>
  <c r="AB14" i="11"/>
  <c r="F14" i="11"/>
  <c r="G14" i="11"/>
  <c r="AE14" i="11" a="1"/>
  <c r="AE14" i="11"/>
  <c r="AF14" i="11"/>
  <c r="Z15" i="11" a="1"/>
  <c r="Z15" i="11"/>
  <c r="Y15" i="11" a="1"/>
  <c r="Y15" i="11"/>
  <c r="AA15" i="11"/>
  <c r="AB15" i="11"/>
  <c r="F15" i="11"/>
  <c r="G15" i="11"/>
  <c r="AE15" i="11" a="1"/>
  <c r="AE15" i="11"/>
  <c r="AF15" i="11"/>
  <c r="Z16" i="11" a="1"/>
  <c r="Z16" i="11"/>
  <c r="Y16" i="11" a="1"/>
  <c r="Y16" i="11"/>
  <c r="AA16" i="11"/>
  <c r="AB16" i="11"/>
  <c r="F16" i="11"/>
  <c r="G16" i="11"/>
  <c r="AE16" i="11" a="1"/>
  <c r="AE16" i="11"/>
  <c r="AF16" i="11"/>
  <c r="Z17" i="11" a="1"/>
  <c r="Z17" i="11"/>
  <c r="Y17" i="11" a="1"/>
  <c r="Y17" i="11"/>
  <c r="AA17" i="11"/>
  <c r="AB17" i="11"/>
  <c r="F17" i="11"/>
  <c r="G17" i="11"/>
  <c r="AE17" i="11" a="1"/>
  <c r="AE17" i="11"/>
  <c r="AF17" i="11"/>
  <c r="Z18" i="11" a="1"/>
  <c r="Z18" i="11"/>
  <c r="Y18" i="11" a="1"/>
  <c r="Y18" i="11"/>
  <c r="AA18" i="11"/>
  <c r="AB18" i="11"/>
  <c r="F18" i="11"/>
  <c r="G18" i="11"/>
  <c r="AE18" i="11" a="1"/>
  <c r="AE18" i="11"/>
  <c r="AF18" i="11"/>
  <c r="Z19" i="11" a="1"/>
  <c r="Z19" i="11"/>
  <c r="Y19" i="11" a="1"/>
  <c r="Y19" i="11"/>
  <c r="AA19" i="11"/>
  <c r="AB19" i="11"/>
  <c r="F19" i="11"/>
  <c r="G19" i="11"/>
  <c r="AE19" i="11" a="1"/>
  <c r="AE19" i="11"/>
  <c r="AF19" i="11"/>
  <c r="Z20" i="11" a="1"/>
  <c r="Z20" i="11"/>
  <c r="Y20" i="11" a="1"/>
  <c r="Y20" i="11"/>
  <c r="AA20" i="11"/>
  <c r="AB20" i="11"/>
  <c r="F20" i="11"/>
  <c r="G20" i="11"/>
  <c r="AE20" i="11" a="1"/>
  <c r="AE20" i="11"/>
  <c r="AF20" i="11"/>
  <c r="Z21" i="11" a="1"/>
  <c r="Z21" i="11"/>
  <c r="Y21" i="11" a="1"/>
  <c r="Y21" i="11"/>
  <c r="AA21" i="11"/>
  <c r="AB21" i="11"/>
  <c r="F21" i="11"/>
  <c r="G21" i="11"/>
  <c r="AE21" i="11" a="1"/>
  <c r="AE21" i="11"/>
  <c r="AF21" i="11"/>
  <c r="Z22" i="11" a="1"/>
  <c r="Z22" i="11"/>
  <c r="Y22" i="11" a="1"/>
  <c r="Y22" i="11"/>
  <c r="AA22" i="11"/>
  <c r="AB22" i="11"/>
  <c r="F22" i="11"/>
  <c r="G22" i="11"/>
  <c r="AE22" i="11" a="1"/>
  <c r="AE22" i="11"/>
  <c r="AF22" i="11"/>
  <c r="Z23" i="11" a="1"/>
  <c r="Z23" i="11"/>
  <c r="Y23" i="11" a="1"/>
  <c r="Y23" i="11"/>
  <c r="AA23" i="11"/>
  <c r="AB23" i="11"/>
  <c r="F23" i="11"/>
  <c r="G23" i="11"/>
  <c r="AE23" i="11" a="1"/>
  <c r="AE23" i="11"/>
  <c r="AF23" i="11"/>
  <c r="Z24" i="11" a="1"/>
  <c r="Z24" i="11"/>
  <c r="Y24" i="11" a="1"/>
  <c r="Y24" i="11"/>
  <c r="AA24" i="11"/>
  <c r="AB24" i="11"/>
  <c r="F24" i="11"/>
  <c r="G24" i="11"/>
  <c r="AE24" i="11" a="1"/>
  <c r="AE24" i="11"/>
  <c r="AF24" i="11"/>
  <c r="Z25" i="11" a="1"/>
  <c r="Z25" i="11"/>
  <c r="Y25" i="11" a="1"/>
  <c r="Y25" i="11"/>
  <c r="AA25" i="11"/>
  <c r="AB25" i="11"/>
  <c r="F25" i="11"/>
  <c r="G25" i="11"/>
  <c r="AE25" i="11" a="1"/>
  <c r="AE25" i="11"/>
  <c r="AF25" i="11"/>
  <c r="Z26" i="11" a="1"/>
  <c r="Z26" i="11"/>
  <c r="Y26" i="11" a="1"/>
  <c r="Y26" i="11"/>
  <c r="AA26" i="11"/>
  <c r="AB26" i="11"/>
  <c r="F26" i="11"/>
  <c r="G26" i="11"/>
  <c r="AE26" i="11" a="1"/>
  <c r="AE26" i="11"/>
  <c r="AF26" i="11"/>
  <c r="Z27" i="11" a="1"/>
  <c r="Z27" i="11"/>
  <c r="Y27" i="11" a="1"/>
  <c r="Y27" i="11"/>
  <c r="AA27" i="11"/>
  <c r="AB27" i="11"/>
  <c r="F27" i="11"/>
  <c r="G27" i="11"/>
  <c r="AE27" i="11" a="1"/>
  <c r="AE27" i="11"/>
  <c r="AF27" i="11"/>
  <c r="Z28" i="11" a="1"/>
  <c r="Z28" i="11"/>
  <c r="Y28" i="11" a="1"/>
  <c r="Y28" i="11"/>
  <c r="AA28" i="11"/>
  <c r="AB28" i="11"/>
  <c r="F28" i="11"/>
  <c r="G28" i="11"/>
  <c r="AE28" i="11" a="1"/>
  <c r="AE28" i="11"/>
  <c r="AF28" i="11"/>
  <c r="Z29" i="11" a="1"/>
  <c r="Z29" i="11"/>
  <c r="Y29" i="11" a="1"/>
  <c r="Y29" i="11"/>
  <c r="AA29" i="11"/>
  <c r="AB29" i="11"/>
  <c r="F29" i="11"/>
  <c r="G29" i="11"/>
  <c r="AE29" i="11" a="1"/>
  <c r="AE29" i="11"/>
  <c r="AF29" i="11"/>
  <c r="Z30" i="11" a="1"/>
  <c r="Z30" i="11"/>
  <c r="Y30" i="11" a="1"/>
  <c r="Y30" i="11"/>
  <c r="AA30" i="11"/>
  <c r="AB30" i="11"/>
  <c r="F30" i="11"/>
  <c r="G30" i="11"/>
  <c r="AE30" i="11" a="1"/>
  <c r="AE30" i="11"/>
  <c r="AF30" i="11"/>
  <c r="Z31" i="11" a="1"/>
  <c r="Z31" i="11"/>
  <c r="Y31" i="11" a="1"/>
  <c r="Y31" i="11"/>
  <c r="AA31" i="11"/>
  <c r="AB31" i="11"/>
  <c r="F31" i="11"/>
  <c r="G31" i="11"/>
  <c r="AE31" i="11" a="1"/>
  <c r="AE31" i="11"/>
  <c r="AF31" i="11"/>
  <c r="Z32" i="11" a="1"/>
  <c r="Z32" i="11"/>
  <c r="Y32" i="11" a="1"/>
  <c r="Y32" i="11"/>
  <c r="AA32" i="11"/>
  <c r="AB32" i="11"/>
  <c r="F32" i="11"/>
  <c r="G32" i="11"/>
  <c r="AE32" i="11" a="1"/>
  <c r="AE32" i="11"/>
  <c r="AF32" i="11"/>
  <c r="Z33" i="11" a="1"/>
  <c r="Z33" i="11"/>
  <c r="Y33" i="11" a="1"/>
  <c r="Y33" i="11"/>
  <c r="AA33" i="11"/>
  <c r="AB33" i="11"/>
  <c r="F33" i="11"/>
  <c r="G33" i="11"/>
  <c r="AE33" i="11" a="1"/>
  <c r="AE33" i="11"/>
  <c r="AF33" i="11"/>
  <c r="Z34" i="11" a="1"/>
  <c r="Z34" i="11"/>
  <c r="Y34" i="11" a="1"/>
  <c r="Y34" i="11"/>
  <c r="AA34" i="11"/>
  <c r="AB34" i="11"/>
  <c r="F34" i="11"/>
  <c r="G34" i="11"/>
  <c r="AE34" i="11" a="1"/>
  <c r="AE34" i="11"/>
  <c r="AF34" i="11"/>
  <c r="Z35" i="11" a="1"/>
  <c r="Z35" i="11"/>
  <c r="Y35" i="11" a="1"/>
  <c r="Y35" i="11"/>
  <c r="AA35" i="11"/>
  <c r="AB35" i="11"/>
  <c r="F35" i="11"/>
  <c r="G35" i="11"/>
  <c r="AE35" i="11" a="1"/>
  <c r="AE35" i="11"/>
  <c r="AF35" i="11"/>
  <c r="Z36" i="11" a="1"/>
  <c r="Z36" i="11"/>
  <c r="Y36" i="11" a="1"/>
  <c r="Y36" i="11"/>
  <c r="AA36" i="11"/>
  <c r="AB36" i="11"/>
  <c r="F36" i="11"/>
  <c r="G36" i="11"/>
  <c r="AE36" i="11" a="1"/>
  <c r="AE36" i="11"/>
  <c r="AF36" i="11"/>
  <c r="Y37" i="11" a="1"/>
  <c r="Y37" i="11"/>
  <c r="AA37" i="11"/>
  <c r="AB37" i="11"/>
  <c r="F37" i="11"/>
  <c r="G37" i="11"/>
  <c r="Z37" i="11" a="1"/>
  <c r="Z37" i="11"/>
  <c r="AE37" i="11" a="1"/>
  <c r="AE37" i="11"/>
  <c r="AF37" i="11"/>
  <c r="F5" i="9" a="1"/>
  <c r="F5" i="9"/>
  <c r="F5" i="13"/>
  <c r="G5" i="9" a="1"/>
  <c r="G5" i="9"/>
  <c r="G5" i="13"/>
  <c r="X5" i="13" a="1"/>
  <c r="X5" i="13"/>
  <c r="Y5" i="13"/>
  <c r="AC5" i="13" a="1"/>
  <c r="AC5" i="13"/>
  <c r="AD5" i="13"/>
  <c r="F6" i="9" a="1"/>
  <c r="F6" i="9"/>
  <c r="F6" i="13"/>
  <c r="G6" i="9" a="1"/>
  <c r="G6" i="9"/>
  <c r="G6" i="13"/>
  <c r="X6" i="13" a="1"/>
  <c r="X6" i="13"/>
  <c r="Y6" i="13"/>
  <c r="Z6" i="13"/>
  <c r="AC6" i="13" a="1"/>
  <c r="AC6" i="13"/>
  <c r="AD6" i="13"/>
  <c r="F7" i="9" a="1"/>
  <c r="F7" i="9"/>
  <c r="F7" i="13"/>
  <c r="G7" i="9" a="1"/>
  <c r="G7" i="9"/>
  <c r="G7" i="13"/>
  <c r="X7" i="13" a="1"/>
  <c r="X7" i="13"/>
  <c r="Y7" i="13"/>
  <c r="Z7" i="13"/>
  <c r="AC7" i="13" a="1"/>
  <c r="AC7" i="13"/>
  <c r="AD7" i="13"/>
  <c r="F8" i="9" a="1"/>
  <c r="F8" i="9"/>
  <c r="F8" i="13"/>
  <c r="G8" i="9" a="1"/>
  <c r="G8" i="9"/>
  <c r="G8" i="13"/>
  <c r="X8" i="13" a="1"/>
  <c r="X8" i="13"/>
  <c r="Y8" i="13"/>
  <c r="Z8" i="13"/>
  <c r="AC8" i="13" a="1"/>
  <c r="AC8" i="13"/>
  <c r="AD8" i="13"/>
  <c r="F9" i="9" a="1"/>
  <c r="F9" i="9"/>
  <c r="F9" i="13"/>
  <c r="G9" i="9" a="1"/>
  <c r="G9" i="9"/>
  <c r="G9" i="13"/>
  <c r="X9" i="13" a="1"/>
  <c r="X9" i="13"/>
  <c r="Y9" i="13"/>
  <c r="Z9" i="13"/>
  <c r="AC9" i="13" a="1"/>
  <c r="AC9" i="13"/>
  <c r="AD9" i="13"/>
  <c r="G10" i="9" a="1"/>
  <c r="G10" i="9"/>
  <c r="G10" i="13"/>
  <c r="F10" i="9" a="1"/>
  <c r="F10" i="9"/>
  <c r="X10" i="13" a="1"/>
  <c r="X10" i="13"/>
  <c r="Y10" i="13"/>
  <c r="Z10" i="13"/>
  <c r="F10" i="13"/>
  <c r="AC10" i="13" a="1"/>
  <c r="AC10" i="13"/>
  <c r="AD10" i="13"/>
  <c r="G11" i="9" a="1"/>
  <c r="G11" i="9"/>
  <c r="X11" i="13" a="1"/>
  <c r="X11" i="13"/>
  <c r="Y11" i="13"/>
  <c r="Z11" i="13"/>
  <c r="F11" i="13"/>
  <c r="G11" i="13"/>
  <c r="AC11" i="13" a="1"/>
  <c r="AC11" i="13"/>
  <c r="AD11" i="13"/>
  <c r="X12" i="13" a="1"/>
  <c r="X12" i="13"/>
  <c r="Y12" i="13"/>
  <c r="Z12" i="13"/>
  <c r="F12" i="13"/>
  <c r="G12" i="13"/>
  <c r="AC12" i="13" a="1"/>
  <c r="AC12" i="13"/>
  <c r="AD12" i="13"/>
  <c r="X13" i="13" a="1"/>
  <c r="X13" i="13"/>
  <c r="Y13" i="13"/>
  <c r="Z13" i="13"/>
  <c r="F13" i="13"/>
  <c r="G13" i="13"/>
  <c r="AC13" i="13" a="1"/>
  <c r="AC13" i="13"/>
  <c r="AD13" i="13"/>
  <c r="X14" i="13" a="1"/>
  <c r="X14" i="13"/>
  <c r="Y14" i="13"/>
  <c r="Z14" i="13"/>
  <c r="F14" i="13"/>
  <c r="G14" i="13"/>
  <c r="AC14" i="13" a="1"/>
  <c r="AC14" i="13"/>
  <c r="AD14" i="13"/>
  <c r="X15" i="13" a="1"/>
  <c r="X15" i="13"/>
  <c r="Y15" i="13"/>
  <c r="Z15" i="13"/>
  <c r="F15" i="13"/>
  <c r="G15" i="13"/>
  <c r="AC15" i="13" a="1"/>
  <c r="AC15" i="13"/>
  <c r="AD15" i="13"/>
  <c r="X16" i="13" a="1"/>
  <c r="X16" i="13"/>
  <c r="Y16" i="13"/>
  <c r="Z16" i="13"/>
  <c r="F16" i="13"/>
  <c r="G16" i="13"/>
  <c r="AC16" i="13" a="1"/>
  <c r="AC16" i="13"/>
  <c r="AD16" i="13"/>
  <c r="X17" i="13" a="1"/>
  <c r="X17" i="13"/>
  <c r="Y17" i="13"/>
  <c r="Z17" i="13"/>
  <c r="F17" i="13"/>
  <c r="G17" i="13"/>
  <c r="AC17" i="13" a="1"/>
  <c r="AC17" i="13"/>
  <c r="AD17" i="13"/>
  <c r="X18" i="13" a="1"/>
  <c r="X18" i="13"/>
  <c r="Y18" i="13"/>
  <c r="Z18" i="13"/>
  <c r="F18" i="13"/>
  <c r="G18" i="13"/>
  <c r="AC18" i="13" a="1"/>
  <c r="AC18" i="13"/>
  <c r="AD18" i="13"/>
  <c r="X19" i="13" a="1"/>
  <c r="X19" i="13"/>
  <c r="Y19" i="13"/>
  <c r="Z19" i="13"/>
  <c r="F19" i="13"/>
  <c r="G19" i="13"/>
  <c r="AC19" i="13" a="1"/>
  <c r="AC19" i="13"/>
  <c r="AD19" i="13"/>
  <c r="X20" i="13" a="1"/>
  <c r="X20" i="13"/>
  <c r="Y20" i="13"/>
  <c r="Z20" i="13"/>
  <c r="F20" i="13"/>
  <c r="G20" i="13"/>
  <c r="AC20" i="13" a="1"/>
  <c r="AC20" i="13"/>
  <c r="AD20" i="13"/>
  <c r="X21" i="13" a="1"/>
  <c r="X21" i="13"/>
  <c r="Y21" i="13"/>
  <c r="Z21" i="13"/>
  <c r="F21" i="13"/>
  <c r="G21" i="13"/>
  <c r="AC21" i="13" a="1"/>
  <c r="AC21" i="13"/>
  <c r="AD21" i="13"/>
  <c r="X22" i="13" a="1"/>
  <c r="X22" i="13"/>
  <c r="Y22" i="13"/>
  <c r="Z22" i="13"/>
  <c r="F22" i="13"/>
  <c r="G22" i="13"/>
  <c r="AC22" i="13" a="1"/>
  <c r="AC22" i="13"/>
  <c r="AD22" i="13"/>
  <c r="X23" i="13" a="1"/>
  <c r="X23" i="13"/>
  <c r="Y23" i="13"/>
  <c r="Z23" i="13"/>
  <c r="F23" i="13"/>
  <c r="G23" i="13"/>
  <c r="AC23" i="13" a="1"/>
  <c r="AC23" i="13"/>
  <c r="AD23" i="13"/>
  <c r="X24" i="13" a="1"/>
  <c r="X24" i="13"/>
  <c r="Y24" i="13"/>
  <c r="Z24" i="13"/>
  <c r="F24" i="13"/>
  <c r="G24" i="13"/>
  <c r="AC24" i="13" a="1"/>
  <c r="AC24" i="13"/>
  <c r="AD24" i="13"/>
  <c r="X25" i="13" a="1"/>
  <c r="X25" i="13"/>
  <c r="Y25" i="13"/>
  <c r="Z25" i="13"/>
  <c r="F25" i="13"/>
  <c r="G25" i="13"/>
  <c r="AC25" i="13" a="1"/>
  <c r="AC25" i="13"/>
  <c r="AD25" i="13"/>
  <c r="X26" i="13" a="1"/>
  <c r="X26" i="13"/>
  <c r="Y26" i="13"/>
  <c r="Z26" i="13"/>
  <c r="F26" i="13"/>
  <c r="G26" i="13"/>
  <c r="AC26" i="13" a="1"/>
  <c r="AC26" i="13"/>
  <c r="AD26" i="13"/>
  <c r="X27" i="13" a="1"/>
  <c r="X27" i="13"/>
  <c r="Y27" i="13"/>
  <c r="Z27" i="13"/>
  <c r="F27" i="13"/>
  <c r="G27" i="13"/>
  <c r="AC27" i="13" a="1"/>
  <c r="AC27" i="13"/>
  <c r="AD27" i="13"/>
  <c r="X28" i="13" a="1"/>
  <c r="X28" i="13"/>
  <c r="Y28" i="13"/>
  <c r="Z28" i="13"/>
  <c r="F28" i="13"/>
  <c r="G28" i="13"/>
  <c r="AC28" i="13" a="1"/>
  <c r="AC28" i="13"/>
  <c r="AD28" i="13"/>
  <c r="X29" i="13" a="1"/>
  <c r="X29" i="13"/>
  <c r="Y29" i="13"/>
  <c r="Z29" i="13"/>
  <c r="F29" i="13"/>
  <c r="G29" i="13"/>
  <c r="AC29" i="13" a="1"/>
  <c r="AC29" i="13"/>
  <c r="AD29" i="13"/>
  <c r="X30" i="13" a="1"/>
  <c r="X30" i="13"/>
  <c r="Y30" i="13"/>
  <c r="Z30" i="13"/>
  <c r="F30" i="13"/>
  <c r="G30" i="13"/>
  <c r="AC30" i="13" a="1"/>
  <c r="AC30" i="13"/>
  <c r="AD30" i="13"/>
  <c r="X31" i="13" a="1"/>
  <c r="X31" i="13"/>
  <c r="Y31" i="13"/>
  <c r="Z31" i="13"/>
  <c r="F31" i="13"/>
  <c r="G31" i="13"/>
  <c r="AC31" i="13" a="1"/>
  <c r="AC31" i="13"/>
  <c r="AD31" i="13"/>
  <c r="X32" i="13" a="1"/>
  <c r="X32" i="13"/>
  <c r="Y32" i="13"/>
  <c r="Z32" i="13"/>
  <c r="F32" i="13"/>
  <c r="G32" i="13"/>
  <c r="AC32" i="13" a="1"/>
  <c r="AC32" i="13"/>
  <c r="AD32" i="13"/>
  <c r="X33" i="13" a="1"/>
  <c r="X33" i="13"/>
  <c r="Y33" i="13"/>
  <c r="Z33" i="13"/>
  <c r="F33" i="13"/>
  <c r="G33" i="13"/>
  <c r="AC33" i="13" a="1"/>
  <c r="AC33" i="13"/>
  <c r="AD33" i="13"/>
  <c r="X34" i="13" a="1"/>
  <c r="X34" i="13"/>
  <c r="Y34" i="13"/>
  <c r="Z34" i="13"/>
  <c r="F34" i="13"/>
  <c r="G34" i="13"/>
  <c r="AC34" i="13" a="1"/>
  <c r="AC34" i="13"/>
  <c r="AD34" i="13"/>
</calcChain>
</file>

<file path=xl/sharedStrings.xml><?xml version="1.0" encoding="utf-8"?>
<sst xmlns="http://schemas.openxmlformats.org/spreadsheetml/2006/main" count="135" uniqueCount="75">
  <si>
    <t>Period</t>
  </si>
  <si>
    <t>Vintage</t>
  </si>
  <si>
    <t>2016 - Q3</t>
  </si>
  <si>
    <t>2016 - Q4</t>
  </si>
  <si>
    <t>CPD</t>
  </si>
  <si>
    <t>2017 - Q4</t>
  </si>
  <si>
    <t>2017 - Q1</t>
  </si>
  <si>
    <t>2017 - Q3</t>
  </si>
  <si>
    <t>2018 - Q1</t>
  </si>
  <si>
    <t>2018 - Q3</t>
  </si>
  <si>
    <t>2018 - Q4</t>
  </si>
  <si>
    <t>2019 - Q1</t>
  </si>
  <si>
    <t>2019 - Q3</t>
  </si>
  <si>
    <t>2019 - Q4</t>
  </si>
  <si>
    <t>2020 - Q1</t>
  </si>
  <si>
    <t>2015 - Q4</t>
  </si>
  <si>
    <t>2016 - Q1</t>
  </si>
  <si>
    <t>2016 - Q2</t>
  </si>
  <si>
    <t>2017 - Q2</t>
  </si>
  <si>
    <t>2018 - Q2</t>
  </si>
  <si>
    <t>2015 - Q3</t>
  </si>
  <si>
    <t>2019 - Q2</t>
  </si>
  <si>
    <t>2020 - Q2</t>
  </si>
  <si>
    <t>WAPD</t>
  </si>
  <si>
    <t>WALGD</t>
  </si>
  <si>
    <t>The sum over the original principal outstanding of all the loans in the vintage.</t>
  </si>
  <si>
    <t>The inverse of the HHI, calculated as the sum of squares of the quotients of invidual loan balance over the total balance of the vintage.</t>
  </si>
  <si>
    <t>Weighted average (regulatory) PD at origination.</t>
  </si>
  <si>
    <t>Weighted average (regulatory) LGD at origination.</t>
  </si>
  <si>
    <t>Original Balance (EUR)</t>
  </si>
  <si>
    <t>Calculated field</t>
  </si>
  <si>
    <t>WAM</t>
  </si>
  <si>
    <t>Weighted average maturity</t>
  </si>
  <si>
    <t>Weighted average prepayment rate</t>
  </si>
  <si>
    <t>WAPR</t>
  </si>
  <si>
    <t>No. of Loans</t>
  </si>
  <si>
    <t>Effective No. of Loans</t>
  </si>
  <si>
    <t>Frequency:</t>
  </si>
  <si>
    <t>Quaterly</t>
  </si>
  <si>
    <t>At least 5 years of data in the form of 20 quaterly vintages with at least 1 year of seasoning in them to be shared.</t>
  </si>
  <si>
    <t>Vintage ID</t>
  </si>
  <si>
    <t>Row number index</t>
  </si>
  <si>
    <t>Vintage ID:</t>
  </si>
  <si>
    <t>Vintage:</t>
  </si>
  <si>
    <t>Max Period:</t>
  </si>
  <si>
    <t>\Period\</t>
  </si>
  <si>
    <t>Interest Rate</t>
  </si>
  <si>
    <t>Recovery</t>
  </si>
  <si>
    <t>Either months or quarters (select in Vintage - Main accordingly). Only real data points, as opposed to any extrapolations, should be entered.</t>
  </si>
  <si>
    <t>Discount</t>
  </si>
  <si>
    <t>Loan ID</t>
  </si>
  <si>
    <t>Original DFT Balance Parts</t>
  </si>
  <si>
    <t>Original DFT Balance (EUR)</t>
  </si>
  <si>
    <t>Collections (EUR)</t>
  </si>
  <si>
    <t>Defaulted Original Balance (EUR)</t>
  </si>
  <si>
    <t>The default point should ideally be defined at 90 days past due, with restructuring counting as default as well. Period increments rather than cumulative figures to be reported in the column.</t>
  </si>
  <si>
    <t>ΔCPD</t>
  </si>
  <si>
    <r>
      <t xml:space="preserve">Vintage </t>
    </r>
    <r>
      <rPr>
        <b/>
        <sz val="11"/>
        <color theme="0"/>
        <rFont val="Calibri"/>
        <family val="2"/>
      </rPr>
      <t>Δ</t>
    </r>
  </si>
  <si>
    <t>Growth Factor</t>
  </si>
  <si>
    <t>NTV Count</t>
  </si>
  <si>
    <t>NTV Volume</t>
  </si>
  <si>
    <t>Variance</t>
  </si>
  <si>
    <t>N Weights:</t>
  </si>
  <si>
    <t>V Weights:</t>
  </si>
  <si>
    <t>C Weights:</t>
  </si>
  <si>
    <t>Weight Type</t>
  </si>
  <si>
    <t>NTV Total N</t>
  </si>
  <si>
    <t>NTV Total V</t>
  </si>
  <si>
    <t>weights_V</t>
  </si>
  <si>
    <t>CoV</t>
  </si>
  <si>
    <t>EXT Parts</t>
  </si>
  <si>
    <t>Recovery Parts</t>
  </si>
  <si>
    <t>Vintage 2</t>
  </si>
  <si>
    <t>Loan Count</t>
  </si>
  <si>
    <t>Loan Volume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</si>
</sst>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0.00000000000000%"/>
  </numFmts>
  <fonts count="5" x14ac:knownFonts="1">
    <font>
      <sz val="11"/>
      <color theme="1"/>
      <name val="Calibri"/>
      <family val="2"/>
      <scheme val="minor"/>
    </font>
    <font>
      <sz val="8"/>
      <color theme="1"/>
      <name val="Calibri"/>
      <family val="2"/>
      <scheme val="minor"/>
    </font>
    <font>
      <b/>
      <sz val="11"/>
      <color theme="0"/>
      <name val="Calibri"/>
      <family val="2"/>
      <scheme val="minor"/>
    </font>
    <font>
      <b/>
      <sz val="11"/>
      <color theme="0"/>
      <name val="Calibri"/>
      <family val="2"/>
    </font>
    <font>
      <b/>
      <sz val="11"/>
      <color theme="0"/>
      <name val="Calibri"/>
      <scheme val="minor"/>
    </font>
  </fonts>
  <fills count="5">
    <fill>
      <patternFill patternType="none"/>
    </fill>
    <fill>
      <patternFill patternType="gray125"/>
    </fill>
    <fill>
      <patternFill patternType="solid">
        <fgColor theme="4" tint="0.59999389629810485"/>
        <bgColor indexed="64"/>
      </patternFill>
    </fill>
    <fill>
      <patternFill patternType="solid">
        <fgColor theme="4"/>
        <bgColor theme="4"/>
      </patternFill>
    </fill>
    <fill>
      <patternFill patternType="solid">
        <fgColor theme="4" tint="0.79998168889431442"/>
        <bgColor theme="4" tint="0.79998168889431442"/>
      </patternFill>
    </fill>
  </fills>
  <borders count="8">
    <border>
      <left/>
      <right/>
      <top/>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style="thin">
        <color theme="4" tint="0.39997558519241921"/>
      </left>
      <right/>
      <top style="thin">
        <color theme="4" tint="0.39997558519241921"/>
      </top>
      <bottom/>
      <diagonal/>
    </border>
    <border>
      <left/>
      <right/>
      <top style="thin">
        <color theme="4" tint="0.39997558519241921"/>
      </top>
      <bottom/>
      <diagonal/>
    </border>
    <border>
      <left/>
      <right style="thin">
        <color theme="4" tint="0.39997558519241921"/>
      </right>
      <top style="thin">
        <color theme="4" tint="0.39997558519241921"/>
      </top>
      <bottom/>
      <diagonal/>
    </border>
    <border>
      <left style="thin">
        <color theme="4" tint="0.39997558519241921"/>
      </left>
      <right/>
      <top/>
      <bottom/>
      <diagonal/>
    </border>
  </borders>
  <cellStyleXfs count="1">
    <xf numFmtId="0" fontId="0" fillId="0" borderId="0"/>
  </cellStyleXfs>
  <cellXfs count="29">
    <xf numFmtId="0" fontId="0" fillId="0" borderId="0" xfId="0"/>
    <xf numFmtId="10" fontId="0" fillId="0" borderId="0" xfId="0" applyNumberFormat="1"/>
    <xf numFmtId="0" fontId="1" fillId="0" borderId="0" xfId="0" applyFont="1" applyAlignment="1">
      <alignment horizontal="justify" wrapText="1"/>
    </xf>
    <xf numFmtId="3" fontId="0" fillId="0" borderId="0" xfId="0" applyNumberFormat="1"/>
    <xf numFmtId="9" fontId="0" fillId="0" borderId="0" xfId="0" applyNumberFormat="1"/>
    <xf numFmtId="0" fontId="0" fillId="2" borderId="0" xfId="0" applyFill="1"/>
    <xf numFmtId="0" fontId="0" fillId="0" borderId="0" xfId="0" applyNumberFormat="1"/>
    <xf numFmtId="10" fontId="0" fillId="0" borderId="2" xfId="0" applyNumberFormat="1" applyFont="1" applyBorder="1"/>
    <xf numFmtId="10" fontId="0" fillId="0" borderId="3" xfId="0" applyNumberFormat="1" applyFont="1" applyBorder="1"/>
    <xf numFmtId="10" fontId="0" fillId="0" borderId="1" xfId="0" applyNumberFormat="1" applyFont="1" applyBorder="1"/>
    <xf numFmtId="1" fontId="0" fillId="0" borderId="0" xfId="0" applyNumberFormat="1"/>
    <xf numFmtId="0" fontId="2" fillId="3" borderId="4" xfId="0" applyFont="1" applyFill="1" applyBorder="1"/>
    <xf numFmtId="10" fontId="0" fillId="4" borderId="4" xfId="0" applyNumberFormat="1" applyFont="1" applyFill="1" applyBorder="1"/>
    <xf numFmtId="10" fontId="0" fillId="4" borderId="5" xfId="0" applyNumberFormat="1" applyFont="1" applyFill="1" applyBorder="1"/>
    <xf numFmtId="10" fontId="0" fillId="4" borderId="6" xfId="0" applyNumberFormat="1" applyFont="1" applyFill="1" applyBorder="1"/>
    <xf numFmtId="10" fontId="0" fillId="0" borderId="4" xfId="0" applyNumberFormat="1" applyFont="1" applyBorder="1"/>
    <xf numFmtId="10" fontId="0" fillId="0" borderId="5" xfId="0" applyNumberFormat="1" applyFont="1" applyBorder="1"/>
    <xf numFmtId="10" fontId="0" fillId="0" borderId="6" xfId="0" applyNumberFormat="1" applyFont="1" applyBorder="1"/>
    <xf numFmtId="0" fontId="2" fillId="3" borderId="0" xfId="0" applyFont="1" applyFill="1" applyBorder="1"/>
    <xf numFmtId="0" fontId="2" fillId="3" borderId="7" xfId="0" applyFont="1" applyFill="1" applyBorder="1"/>
    <xf numFmtId="0" fontId="0" fillId="4" borderId="0" xfId="0" applyNumberFormat="1" applyFont="1" applyFill="1" applyBorder="1"/>
    <xf numFmtId="0" fontId="0" fillId="0" borderId="0" xfId="0" applyNumberFormat="1" applyFont="1" applyBorder="1"/>
    <xf numFmtId="164" fontId="0" fillId="4" borderId="6" xfId="0" applyNumberFormat="1" applyFont="1" applyFill="1" applyBorder="1"/>
    <xf numFmtId="164" fontId="0" fillId="0" borderId="6" xfId="0" applyNumberFormat="1" applyFont="1" applyBorder="1"/>
    <xf numFmtId="165" fontId="0" fillId="0" borderId="0" xfId="0" applyNumberFormat="1"/>
    <xf numFmtId="0" fontId="4" fillId="3" borderId="0" xfId="0" applyFont="1" applyFill="1"/>
    <xf numFmtId="10" fontId="0" fillId="2" borderId="0" xfId="0" applyNumberFormat="1" applyFill="1"/>
    <xf numFmtId="10" fontId="0" fillId="0" borderId="0" xfId="0" quotePrefix="1" applyNumberFormat="1"/>
    <xf numFmtId="0" fontId="2" fillId="3" borderId="0" xfId="0" applyFont="1" applyFill="1"/>
  </cellXfs>
  <cellStyles count="1">
    <cellStyle name="Normal" xfId="0" builtinId="0"/>
  </cellStyles>
  <dxfs count="40">
    <dxf>
      <numFmt numFmtId="13" formatCode="0%"/>
    </dxf>
    <dxf>
      <numFmt numFmtId="14" formatCode="0.00%"/>
    </dxf>
    <dxf>
      <numFmt numFmtId="0" formatCode="General"/>
    </dxf>
    <dxf>
      <numFmt numFmtId="0" formatCode="General"/>
    </dxf>
    <dxf>
      <font>
        <b val="0"/>
        <i val="0"/>
        <strike val="0"/>
        <condense val="0"/>
        <extend val="0"/>
        <outline val="0"/>
        <shadow val="0"/>
        <u val="none"/>
        <vertAlign val="baseline"/>
        <sz val="11"/>
        <color theme="1"/>
        <name val="Calibri"/>
        <scheme val="minor"/>
      </font>
      <numFmt numFmtId="164" formatCode="0.0000"/>
      <border diagonalUp="0" diagonalDown="0">
        <left/>
        <right style="thin">
          <color theme="4" tint="0.39997558519241921"/>
        </right>
        <top style="thin">
          <color theme="4" tint="0.39997558519241921"/>
        </top>
        <bottom/>
        <vertical/>
        <horizontal/>
      </border>
    </dxf>
    <dxf>
      <font>
        <b val="0"/>
        <i val="0"/>
        <strike val="0"/>
        <condense val="0"/>
        <extend val="0"/>
        <outline val="0"/>
        <shadow val="0"/>
        <u val="none"/>
        <vertAlign val="baseline"/>
        <sz val="11"/>
        <color theme="1"/>
        <name val="Calibri"/>
        <scheme val="minor"/>
      </font>
      <numFmt numFmtId="14" formatCode="0.00%"/>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scheme val="minor"/>
      </font>
      <numFmt numFmtId="14" formatCode="0.00%"/>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scheme val="minor"/>
      </font>
      <numFmt numFmtId="0" formatCode="General"/>
      <border diagonalUp="0" diagonalDown="0">
        <left/>
        <right/>
        <top style="thin">
          <color theme="4" tint="0.39997558519241921"/>
        </top>
        <bottom/>
        <vertical/>
        <horizontal/>
      </border>
    </dxf>
    <dxf>
      <border outline="0">
        <left style="thin">
          <color theme="4" tint="0.39997558519241921"/>
        </left>
        <top style="thin">
          <color theme="4" tint="0.39997558519241921"/>
        </top>
        <bottom style="thin">
          <color theme="4" tint="0.39997558519241921"/>
        </bottom>
      </border>
    </dxf>
    <dxf>
      <font>
        <b/>
        <i val="0"/>
        <strike val="0"/>
        <condense val="0"/>
        <extend val="0"/>
        <outline val="0"/>
        <shadow val="0"/>
        <u val="none"/>
        <vertAlign val="baseline"/>
        <sz val="11"/>
        <color theme="0"/>
        <name val="Calibri"/>
        <scheme val="minor"/>
      </font>
      <fill>
        <patternFill patternType="solid">
          <fgColor theme="4"/>
          <bgColor theme="4"/>
        </patternFill>
      </fill>
    </dxf>
    <dxf>
      <numFmt numFmtId="14" formatCode="0.00%"/>
    </dxf>
    <dxf>
      <numFmt numFmtId="3" formatCode="#,##0"/>
    </dxf>
    <dxf>
      <numFmt numFmtId="14" formatCode="0.00%"/>
    </dxf>
    <dxf>
      <numFmt numFmtId="14" formatCode="0.00%"/>
    </dxf>
    <dxf>
      <numFmt numFmtId="14" formatCode="0.00%"/>
    </dxf>
    <dxf>
      <numFmt numFmtId="0" formatCode="General"/>
    </dxf>
    <dxf>
      <numFmt numFmtId="13" formatCode="0%"/>
    </dxf>
    <dxf>
      <numFmt numFmtId="14" formatCode="0.00%"/>
    </dxf>
    <dxf>
      <numFmt numFmtId="0" formatCode="General"/>
    </dxf>
    <dxf>
      <numFmt numFmtId="0" formatCode="General"/>
    </dxf>
    <dxf>
      <font>
        <b val="0"/>
        <i val="0"/>
        <strike val="0"/>
        <condense val="0"/>
        <extend val="0"/>
        <outline val="0"/>
        <shadow val="0"/>
        <u val="none"/>
        <vertAlign val="baseline"/>
        <sz val="11"/>
        <color theme="1"/>
        <name val="Calibri"/>
        <scheme val="minor"/>
      </font>
      <numFmt numFmtId="164" formatCode="0.0000"/>
      <border diagonalUp="0" diagonalDown="0">
        <left/>
        <right style="thin">
          <color theme="4" tint="0.39997558519241921"/>
        </right>
        <top style="thin">
          <color theme="4" tint="0.39997558519241921"/>
        </top>
        <bottom/>
        <vertical/>
        <horizontal/>
      </border>
    </dxf>
    <dxf>
      <font>
        <b val="0"/>
        <i val="0"/>
        <strike val="0"/>
        <condense val="0"/>
        <extend val="0"/>
        <outline val="0"/>
        <shadow val="0"/>
        <u val="none"/>
        <vertAlign val="baseline"/>
        <sz val="11"/>
        <color theme="1"/>
        <name val="Calibri"/>
        <scheme val="minor"/>
      </font>
      <numFmt numFmtId="14" formatCode="0.00%"/>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scheme val="minor"/>
      </font>
      <numFmt numFmtId="14" formatCode="0.00%"/>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scheme val="minor"/>
      </font>
      <numFmt numFmtId="14" formatCode="0.00%"/>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scheme val="minor"/>
      </font>
      <numFmt numFmtId="0" formatCode="General"/>
      <border diagonalUp="0" diagonalDown="0">
        <left/>
        <right/>
        <top style="thin">
          <color theme="4" tint="0.39997558519241921"/>
        </top>
        <bottom/>
        <vertical/>
        <horizontal/>
      </border>
    </dxf>
    <dxf>
      <border outline="0">
        <left style="thin">
          <color theme="4" tint="0.39997558519241921"/>
        </left>
        <top style="thin">
          <color theme="4" tint="0.39997558519241921"/>
        </top>
        <bottom style="thin">
          <color theme="4" tint="0.39997558519241921"/>
        </bottom>
      </border>
    </dxf>
    <dxf>
      <font>
        <b/>
        <i val="0"/>
        <strike val="0"/>
        <condense val="0"/>
        <extend val="0"/>
        <outline val="0"/>
        <shadow val="0"/>
        <u val="none"/>
        <vertAlign val="baseline"/>
        <sz val="11"/>
        <color theme="0"/>
        <name val="Calibri"/>
        <scheme val="minor"/>
      </font>
      <fill>
        <patternFill patternType="solid">
          <fgColor theme="4"/>
          <bgColor theme="4"/>
        </patternFill>
      </fill>
    </dxf>
    <dxf>
      <numFmt numFmtId="14" formatCode="0.00%"/>
    </dxf>
    <dxf>
      <numFmt numFmtId="14" formatCode="0.00%"/>
    </dxf>
    <dxf>
      <numFmt numFmtId="14" formatCode="0.00%"/>
    </dxf>
    <dxf>
      <numFmt numFmtId="0" formatCode="General"/>
    </dxf>
    <dxf>
      <numFmt numFmtId="0" formatCode="General"/>
    </dxf>
    <dxf>
      <numFmt numFmtId="14" formatCode="0.00%"/>
    </dxf>
    <dxf>
      <numFmt numFmtId="13" formatCode="0%"/>
    </dxf>
    <dxf>
      <numFmt numFmtId="14" formatCode="0.00%"/>
    </dxf>
    <dxf>
      <numFmt numFmtId="14" formatCode="0.00%"/>
    </dxf>
    <dxf>
      <numFmt numFmtId="3" formatCode="#,##0"/>
    </dxf>
    <dxf>
      <numFmt numFmtId="3" formatCode="#,##0"/>
    </dxf>
    <dxf>
      <numFmt numFmtId="3" formatCode="#,##0"/>
    </dxf>
    <dxf>
      <numFmt numFmtId="1" formatCode="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'Vintage - Overview'!$B$4</c:f>
              <c:strCache>
                <c:ptCount val="1"/>
                <c:pt idx="0">
                  <c:v>Empty</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val>
            <c:numRef>
              <c:f>'Vintage - Overview'!$B$5:$B$34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0-5FD5-4BE3-A823-000CC9F211AF}"/>
            </c:ext>
          </c:extLst>
        </c:ser>
        <c:ser>
          <c:idx val="1"/>
          <c:order val="1"/>
          <c:tx>
            <c:strRef>
              <c:f>'Vintage - Overview'!$C$4</c:f>
              <c:strCache>
                <c:ptCount val="1"/>
                <c:pt idx="0">
                  <c:v>Empty</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val>
            <c:numRef>
              <c:f>'Vintage - Overview'!$C$5:$C$34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1-5FD5-4BE3-A823-000CC9F211AF}"/>
            </c:ext>
          </c:extLst>
        </c:ser>
        <c:ser>
          <c:idx val="2"/>
          <c:order val="2"/>
          <c:tx>
            <c:strRef>
              <c:f>'Vintage - Overview'!$D$4</c:f>
              <c:strCache>
                <c:ptCount val="1"/>
                <c:pt idx="0">
                  <c:v>Empty</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val>
            <c:numRef>
              <c:f>'Vintage - Overview'!$D$5:$D$34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2-5FD5-4BE3-A823-000CC9F211AF}"/>
            </c:ext>
          </c:extLst>
        </c:ser>
        <c:ser>
          <c:idx val="3"/>
          <c:order val="3"/>
          <c:tx>
            <c:strRef>
              <c:f>'Vintage - Overview'!$E$4</c:f>
              <c:strCache>
                <c:ptCount val="1"/>
                <c:pt idx="0">
                  <c:v>Empty</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val>
            <c:numRef>
              <c:f>'Vintage - Overview'!$E$5:$E$34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3-5FD5-4BE3-A823-000CC9F211AF}"/>
            </c:ext>
          </c:extLst>
        </c:ser>
        <c:ser>
          <c:idx val="4"/>
          <c:order val="4"/>
          <c:tx>
            <c:strRef>
              <c:f>'Vintage - Overview'!$F$4</c:f>
              <c:strCache>
                <c:ptCount val="1"/>
                <c:pt idx="0">
                  <c:v>2016 - Q3</c:v>
                </c:pt>
              </c:strCache>
            </c:strRef>
          </c:tx>
          <c:spPr>
            <a:ln w="28575" cap="rnd">
              <a:solidFill>
                <a:schemeClr val="accent5"/>
              </a:solidFill>
              <a:round/>
            </a:ln>
            <a:effectLst/>
          </c:spPr>
          <c:marker>
            <c:symbol val="circle"/>
            <c:size val="5"/>
            <c:spPr>
              <a:solidFill>
                <a:schemeClr val="accent5"/>
              </a:solidFill>
              <a:ln w="9525">
                <a:solidFill>
                  <a:schemeClr val="accent5"/>
                </a:solidFill>
              </a:ln>
              <a:effectLst/>
            </c:spPr>
          </c:marker>
          <c:val>
            <c:numRef>
              <c:f>'Vintage - Overview'!$F$5:$F$34</c:f>
              <c:numCache>
                <c:formatCode>0.00%</c:formatCode>
                <c:ptCount val="30"/>
                <c:pt idx="0">
                  <c:v>4.0000000000000001E-3</c:v>
                </c:pt>
                <c:pt idx="1">
                  <c:v>8.0000000000000002E-3</c:v>
                </c:pt>
                <c:pt idx="2">
                  <c:v>1.2E-2</c:v>
                </c:pt>
                <c:pt idx="3">
                  <c:v>1.4E-2</c:v>
                </c:pt>
                <c:pt idx="4">
                  <c:v>1.6E-2</c:v>
                </c:pt>
                <c:pt idx="5">
                  <c:v>1.6799999999999999E-2</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4-5FD5-4BE3-A823-000CC9F211AF}"/>
            </c:ext>
          </c:extLst>
        </c:ser>
        <c:ser>
          <c:idx val="5"/>
          <c:order val="5"/>
          <c:tx>
            <c:strRef>
              <c:f>'Vintage - Overview'!$G$4</c:f>
              <c:strCache>
                <c:ptCount val="1"/>
                <c:pt idx="0">
                  <c:v>2016 - Q4</c:v>
                </c:pt>
              </c:strCache>
            </c:strRef>
          </c:tx>
          <c:spPr>
            <a:ln w="28575" cap="rnd">
              <a:solidFill>
                <a:schemeClr val="accent6"/>
              </a:solidFill>
              <a:round/>
            </a:ln>
            <a:effectLst/>
          </c:spPr>
          <c:marker>
            <c:symbol val="circle"/>
            <c:size val="5"/>
            <c:spPr>
              <a:solidFill>
                <a:schemeClr val="accent6"/>
              </a:solidFill>
              <a:ln w="9525">
                <a:solidFill>
                  <a:schemeClr val="accent6"/>
                </a:solidFill>
              </a:ln>
              <a:effectLst/>
            </c:spPr>
          </c:marker>
          <c:val>
            <c:numRef>
              <c:f>'Vintage - Overview'!$G$5:$G$34</c:f>
              <c:numCache>
                <c:formatCode>0.00%</c:formatCode>
                <c:ptCount val="30"/>
                <c:pt idx="0">
                  <c:v>2.631578947368421E-3</c:v>
                </c:pt>
                <c:pt idx="1">
                  <c:v>5.263157894736842E-3</c:v>
                </c:pt>
                <c:pt idx="2">
                  <c:v>7.8947368421052634E-3</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5-5FD5-4BE3-A823-000CC9F211AF}"/>
            </c:ext>
          </c:extLst>
        </c:ser>
        <c:ser>
          <c:idx val="6"/>
          <c:order val="6"/>
          <c:tx>
            <c:strRef>
              <c:f>'Vintage - Overview'!$H$4</c:f>
              <c:strCache>
                <c:ptCount val="1"/>
                <c:pt idx="0">
                  <c:v>Empty</c:v>
                </c:pt>
              </c:strCache>
            </c:strRef>
          </c:tx>
          <c:spPr>
            <a:ln w="28575" cap="rnd">
              <a:solidFill>
                <a:schemeClr val="accent1">
                  <a:lumMod val="60000"/>
                </a:schemeClr>
              </a:solidFill>
              <a:round/>
            </a:ln>
            <a:effectLst/>
          </c:spPr>
          <c:marker>
            <c:symbol val="circle"/>
            <c:size val="5"/>
            <c:spPr>
              <a:solidFill>
                <a:schemeClr val="accent1">
                  <a:lumMod val="60000"/>
                </a:schemeClr>
              </a:solidFill>
              <a:ln w="9525">
                <a:solidFill>
                  <a:schemeClr val="accent1">
                    <a:lumMod val="60000"/>
                  </a:schemeClr>
                </a:solidFill>
              </a:ln>
              <a:effectLst/>
            </c:spPr>
          </c:marker>
          <c:val>
            <c:numRef>
              <c:f>'Vintage - Overview'!$H$5:$H$34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6-5FD5-4BE3-A823-000CC9F211AF}"/>
            </c:ext>
          </c:extLst>
        </c:ser>
        <c:ser>
          <c:idx val="7"/>
          <c:order val="7"/>
          <c:tx>
            <c:strRef>
              <c:f>'Vintage - Overview'!$I$4</c:f>
              <c:strCache>
                <c:ptCount val="1"/>
                <c:pt idx="0">
                  <c:v>Empty</c:v>
                </c:pt>
              </c:strCache>
            </c:strRef>
          </c:tx>
          <c:spPr>
            <a:ln w="28575" cap="rnd">
              <a:solidFill>
                <a:schemeClr val="accent2">
                  <a:lumMod val="60000"/>
                </a:schemeClr>
              </a:solidFill>
              <a:round/>
            </a:ln>
            <a:effectLst/>
          </c:spPr>
          <c:marker>
            <c:symbol val="circle"/>
            <c:size val="5"/>
            <c:spPr>
              <a:solidFill>
                <a:schemeClr val="accent2">
                  <a:lumMod val="60000"/>
                </a:schemeClr>
              </a:solidFill>
              <a:ln w="9525">
                <a:solidFill>
                  <a:schemeClr val="accent2">
                    <a:lumMod val="60000"/>
                  </a:schemeClr>
                </a:solidFill>
              </a:ln>
              <a:effectLst/>
            </c:spPr>
          </c:marker>
          <c:val>
            <c:numRef>
              <c:f>'Vintage - Overview'!$I$5:$I$34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7-5FD5-4BE3-A823-000CC9F211AF}"/>
            </c:ext>
          </c:extLst>
        </c:ser>
        <c:ser>
          <c:idx val="8"/>
          <c:order val="8"/>
          <c:tx>
            <c:strRef>
              <c:f>'Vintage - Overview'!$J$4</c:f>
              <c:strCache>
                <c:ptCount val="1"/>
                <c:pt idx="0">
                  <c:v>Empty</c:v>
                </c:pt>
              </c:strCache>
            </c:strRef>
          </c:tx>
          <c:spPr>
            <a:ln w="28575" cap="rnd">
              <a:solidFill>
                <a:schemeClr val="accent3">
                  <a:lumMod val="60000"/>
                </a:schemeClr>
              </a:solidFill>
              <a:round/>
            </a:ln>
            <a:effectLst/>
          </c:spPr>
          <c:marker>
            <c:symbol val="circle"/>
            <c:size val="5"/>
            <c:spPr>
              <a:solidFill>
                <a:schemeClr val="accent3">
                  <a:lumMod val="60000"/>
                </a:schemeClr>
              </a:solidFill>
              <a:ln w="9525">
                <a:solidFill>
                  <a:schemeClr val="accent3">
                    <a:lumMod val="60000"/>
                  </a:schemeClr>
                </a:solidFill>
              </a:ln>
              <a:effectLst/>
            </c:spPr>
          </c:marker>
          <c:val>
            <c:numRef>
              <c:f>'Vintage - Overview'!$J$5:$J$34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8-5FD5-4BE3-A823-000CC9F211AF}"/>
            </c:ext>
          </c:extLst>
        </c:ser>
        <c:ser>
          <c:idx val="9"/>
          <c:order val="9"/>
          <c:tx>
            <c:strRef>
              <c:f>'Vintage - Overview'!$K$4</c:f>
              <c:strCache>
                <c:ptCount val="1"/>
                <c:pt idx="0">
                  <c:v>Empty</c:v>
                </c:pt>
              </c:strCache>
            </c:strRef>
          </c:tx>
          <c:spPr>
            <a:ln w="28575" cap="rnd">
              <a:solidFill>
                <a:schemeClr val="accent4">
                  <a:lumMod val="60000"/>
                </a:schemeClr>
              </a:solidFill>
              <a:round/>
            </a:ln>
            <a:effectLst/>
          </c:spPr>
          <c:marker>
            <c:symbol val="circle"/>
            <c:size val="5"/>
            <c:spPr>
              <a:solidFill>
                <a:schemeClr val="accent4">
                  <a:lumMod val="60000"/>
                </a:schemeClr>
              </a:solidFill>
              <a:ln w="9525">
                <a:solidFill>
                  <a:schemeClr val="accent4">
                    <a:lumMod val="60000"/>
                  </a:schemeClr>
                </a:solidFill>
              </a:ln>
              <a:effectLst/>
            </c:spPr>
          </c:marker>
          <c:val>
            <c:numRef>
              <c:f>'Vintage - Overview'!$K$5:$K$34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9-5FD5-4BE3-A823-000CC9F211AF}"/>
            </c:ext>
          </c:extLst>
        </c:ser>
        <c:ser>
          <c:idx val="10"/>
          <c:order val="10"/>
          <c:tx>
            <c:strRef>
              <c:f>'Vintage - Overview'!$L$4</c:f>
              <c:strCache>
                <c:ptCount val="1"/>
                <c:pt idx="0">
                  <c:v>Empty</c:v>
                </c:pt>
              </c:strCache>
            </c:strRef>
          </c:tx>
          <c:spPr>
            <a:ln w="28575" cap="rnd">
              <a:solidFill>
                <a:schemeClr val="accent5">
                  <a:lumMod val="60000"/>
                </a:schemeClr>
              </a:solidFill>
              <a:round/>
            </a:ln>
            <a:effectLst/>
          </c:spPr>
          <c:marker>
            <c:symbol val="circle"/>
            <c:size val="5"/>
            <c:spPr>
              <a:solidFill>
                <a:schemeClr val="accent5">
                  <a:lumMod val="60000"/>
                </a:schemeClr>
              </a:solidFill>
              <a:ln w="9525">
                <a:solidFill>
                  <a:schemeClr val="accent5">
                    <a:lumMod val="60000"/>
                  </a:schemeClr>
                </a:solidFill>
              </a:ln>
              <a:effectLst/>
            </c:spPr>
          </c:marker>
          <c:val>
            <c:numRef>
              <c:f>'Vintage - Overview'!$L$5:$L$34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A-5FD5-4BE3-A823-000CC9F211AF}"/>
            </c:ext>
          </c:extLst>
        </c:ser>
        <c:ser>
          <c:idx val="11"/>
          <c:order val="11"/>
          <c:tx>
            <c:strRef>
              <c:f>'Vintage - Overview'!$M$4</c:f>
              <c:strCache>
                <c:ptCount val="1"/>
                <c:pt idx="0">
                  <c:v>Empty</c:v>
                </c:pt>
              </c:strCache>
            </c:strRef>
          </c:tx>
          <c:spPr>
            <a:ln w="28575" cap="rnd">
              <a:solidFill>
                <a:schemeClr val="accent6">
                  <a:lumMod val="60000"/>
                </a:schemeClr>
              </a:solidFill>
              <a:round/>
            </a:ln>
            <a:effectLst/>
          </c:spPr>
          <c:marker>
            <c:symbol val="circle"/>
            <c:size val="5"/>
            <c:spPr>
              <a:solidFill>
                <a:schemeClr val="accent6">
                  <a:lumMod val="60000"/>
                </a:schemeClr>
              </a:solidFill>
              <a:ln w="9525">
                <a:solidFill>
                  <a:schemeClr val="accent6">
                    <a:lumMod val="60000"/>
                  </a:schemeClr>
                </a:solidFill>
              </a:ln>
              <a:effectLst/>
            </c:spPr>
          </c:marker>
          <c:val>
            <c:numRef>
              <c:f>'Vintage - Overview'!$M$5:$M$34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B-5FD5-4BE3-A823-000CC9F211AF}"/>
            </c:ext>
          </c:extLst>
        </c:ser>
        <c:ser>
          <c:idx val="12"/>
          <c:order val="12"/>
          <c:tx>
            <c:strRef>
              <c:f>'Vintage - Overview'!$N$4</c:f>
              <c:strCache>
                <c:ptCount val="1"/>
                <c:pt idx="0">
                  <c:v>Empty</c:v>
                </c:pt>
              </c:strCache>
            </c:strRef>
          </c:tx>
          <c:spPr>
            <a:ln w="28575" cap="rnd">
              <a:solidFill>
                <a:schemeClr val="accent1">
                  <a:lumMod val="80000"/>
                  <a:lumOff val="20000"/>
                </a:schemeClr>
              </a:solidFill>
              <a:round/>
            </a:ln>
            <a:effectLst/>
          </c:spPr>
          <c:marker>
            <c:symbol val="circle"/>
            <c:size val="5"/>
            <c:spPr>
              <a:solidFill>
                <a:schemeClr val="accent1">
                  <a:lumMod val="80000"/>
                  <a:lumOff val="20000"/>
                </a:schemeClr>
              </a:solidFill>
              <a:ln w="9525">
                <a:solidFill>
                  <a:schemeClr val="accent1">
                    <a:lumMod val="80000"/>
                    <a:lumOff val="20000"/>
                  </a:schemeClr>
                </a:solidFill>
              </a:ln>
              <a:effectLst/>
            </c:spPr>
          </c:marker>
          <c:val>
            <c:numRef>
              <c:f>'Vintage - Overview'!$N$5:$N$34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C-5FD5-4BE3-A823-000CC9F211AF}"/>
            </c:ext>
          </c:extLst>
        </c:ser>
        <c:ser>
          <c:idx val="13"/>
          <c:order val="13"/>
          <c:tx>
            <c:strRef>
              <c:f>'Vintage - Overview'!$O$4</c:f>
              <c:strCache>
                <c:ptCount val="1"/>
                <c:pt idx="0">
                  <c:v>Empty</c:v>
                </c:pt>
              </c:strCache>
            </c:strRef>
          </c:tx>
          <c:spPr>
            <a:ln w="28575" cap="rnd">
              <a:solidFill>
                <a:schemeClr val="accent2">
                  <a:lumMod val="80000"/>
                  <a:lumOff val="20000"/>
                </a:schemeClr>
              </a:solidFill>
              <a:round/>
            </a:ln>
            <a:effectLst/>
          </c:spPr>
          <c:marker>
            <c:symbol val="circle"/>
            <c:size val="5"/>
            <c:spPr>
              <a:solidFill>
                <a:schemeClr val="accent2">
                  <a:lumMod val="80000"/>
                  <a:lumOff val="20000"/>
                </a:schemeClr>
              </a:solidFill>
              <a:ln w="9525">
                <a:solidFill>
                  <a:schemeClr val="accent2">
                    <a:lumMod val="80000"/>
                    <a:lumOff val="20000"/>
                  </a:schemeClr>
                </a:solidFill>
              </a:ln>
              <a:effectLst/>
            </c:spPr>
          </c:marker>
          <c:val>
            <c:numRef>
              <c:f>'Vintage - Overview'!$O$5:$O$34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D-5FD5-4BE3-A823-000CC9F211AF}"/>
            </c:ext>
          </c:extLst>
        </c:ser>
        <c:ser>
          <c:idx val="14"/>
          <c:order val="14"/>
          <c:tx>
            <c:strRef>
              <c:f>'Vintage - Overview'!$P$4</c:f>
              <c:strCache>
                <c:ptCount val="1"/>
                <c:pt idx="0">
                  <c:v>Empty</c:v>
                </c:pt>
              </c:strCache>
            </c:strRef>
          </c:tx>
          <c:spPr>
            <a:ln w="28575" cap="rnd">
              <a:solidFill>
                <a:schemeClr val="accent3">
                  <a:lumMod val="80000"/>
                  <a:lumOff val="20000"/>
                </a:schemeClr>
              </a:solidFill>
              <a:round/>
            </a:ln>
            <a:effectLst/>
          </c:spPr>
          <c:marker>
            <c:symbol val="circle"/>
            <c:size val="5"/>
            <c:spPr>
              <a:solidFill>
                <a:schemeClr val="accent3">
                  <a:lumMod val="80000"/>
                  <a:lumOff val="20000"/>
                </a:schemeClr>
              </a:solidFill>
              <a:ln w="9525">
                <a:solidFill>
                  <a:schemeClr val="accent3">
                    <a:lumMod val="80000"/>
                    <a:lumOff val="20000"/>
                  </a:schemeClr>
                </a:solidFill>
              </a:ln>
              <a:effectLst/>
            </c:spPr>
          </c:marker>
          <c:val>
            <c:numRef>
              <c:f>'Vintage - Overview'!$P$5:$P$34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E-5FD5-4BE3-A823-000CC9F211AF}"/>
            </c:ext>
          </c:extLst>
        </c:ser>
        <c:ser>
          <c:idx val="15"/>
          <c:order val="15"/>
          <c:tx>
            <c:strRef>
              <c:f>'Vintage - Overview'!$Q$4</c:f>
              <c:strCache>
                <c:ptCount val="1"/>
                <c:pt idx="0">
                  <c:v>Empty</c:v>
                </c:pt>
              </c:strCache>
            </c:strRef>
          </c:tx>
          <c:spPr>
            <a:ln w="28575" cap="rnd">
              <a:solidFill>
                <a:schemeClr val="accent4">
                  <a:lumMod val="80000"/>
                  <a:lumOff val="20000"/>
                </a:schemeClr>
              </a:solidFill>
              <a:round/>
            </a:ln>
            <a:effectLst/>
          </c:spPr>
          <c:marker>
            <c:symbol val="circle"/>
            <c:size val="5"/>
            <c:spPr>
              <a:solidFill>
                <a:schemeClr val="accent4">
                  <a:lumMod val="80000"/>
                  <a:lumOff val="20000"/>
                </a:schemeClr>
              </a:solidFill>
              <a:ln w="9525">
                <a:solidFill>
                  <a:schemeClr val="accent4">
                    <a:lumMod val="80000"/>
                    <a:lumOff val="20000"/>
                  </a:schemeClr>
                </a:solidFill>
              </a:ln>
              <a:effectLst/>
            </c:spPr>
          </c:marker>
          <c:val>
            <c:numRef>
              <c:f>'Vintage - Overview'!$Q$5:$Q$34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F-5FD5-4BE3-A823-000CC9F211AF}"/>
            </c:ext>
          </c:extLst>
        </c:ser>
        <c:ser>
          <c:idx val="16"/>
          <c:order val="16"/>
          <c:tx>
            <c:strRef>
              <c:f>'Vintage - Overview'!$R$4</c:f>
              <c:strCache>
                <c:ptCount val="1"/>
                <c:pt idx="0">
                  <c:v>Empty</c:v>
                </c:pt>
              </c:strCache>
            </c:strRef>
          </c:tx>
          <c:spPr>
            <a:ln w="28575" cap="rnd">
              <a:solidFill>
                <a:schemeClr val="accent5">
                  <a:lumMod val="80000"/>
                  <a:lumOff val="20000"/>
                </a:schemeClr>
              </a:solidFill>
              <a:round/>
            </a:ln>
            <a:effectLst/>
          </c:spPr>
          <c:marker>
            <c:symbol val="circle"/>
            <c:size val="5"/>
            <c:spPr>
              <a:solidFill>
                <a:schemeClr val="accent5">
                  <a:lumMod val="80000"/>
                  <a:lumOff val="20000"/>
                </a:schemeClr>
              </a:solidFill>
              <a:ln w="9525">
                <a:solidFill>
                  <a:schemeClr val="accent5">
                    <a:lumMod val="80000"/>
                    <a:lumOff val="20000"/>
                  </a:schemeClr>
                </a:solidFill>
              </a:ln>
              <a:effectLst/>
            </c:spPr>
          </c:marker>
          <c:val>
            <c:numRef>
              <c:f>'Vintage - Overview'!$R$5:$R$34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10-5FD5-4BE3-A823-000CC9F211AF}"/>
            </c:ext>
          </c:extLst>
        </c:ser>
        <c:ser>
          <c:idx val="17"/>
          <c:order val="17"/>
          <c:tx>
            <c:strRef>
              <c:f>'Vintage - Overview'!$S$4</c:f>
              <c:strCache>
                <c:ptCount val="1"/>
                <c:pt idx="0">
                  <c:v>Empty</c:v>
                </c:pt>
              </c:strCache>
            </c:strRef>
          </c:tx>
          <c:spPr>
            <a:ln w="28575" cap="rnd">
              <a:solidFill>
                <a:schemeClr val="accent6">
                  <a:lumMod val="80000"/>
                  <a:lumOff val="20000"/>
                </a:schemeClr>
              </a:solidFill>
              <a:round/>
            </a:ln>
            <a:effectLst/>
          </c:spPr>
          <c:marker>
            <c:symbol val="circle"/>
            <c:size val="5"/>
            <c:spPr>
              <a:solidFill>
                <a:schemeClr val="accent6">
                  <a:lumMod val="80000"/>
                  <a:lumOff val="20000"/>
                </a:schemeClr>
              </a:solidFill>
              <a:ln w="9525">
                <a:solidFill>
                  <a:schemeClr val="accent6">
                    <a:lumMod val="80000"/>
                    <a:lumOff val="20000"/>
                  </a:schemeClr>
                </a:solidFill>
              </a:ln>
              <a:effectLst/>
            </c:spPr>
          </c:marker>
          <c:val>
            <c:numRef>
              <c:f>'Vintage - Overview'!$S$5:$S$34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11-5FD5-4BE3-A823-000CC9F211AF}"/>
            </c:ext>
          </c:extLst>
        </c:ser>
        <c:ser>
          <c:idx val="18"/>
          <c:order val="18"/>
          <c:tx>
            <c:strRef>
              <c:f>'Vintage - Overview'!$T$4</c:f>
              <c:strCache>
                <c:ptCount val="1"/>
                <c:pt idx="0">
                  <c:v>Empty</c:v>
                </c:pt>
              </c:strCache>
            </c:strRef>
          </c:tx>
          <c:spPr>
            <a:ln w="28575" cap="rnd">
              <a:solidFill>
                <a:schemeClr val="accent1">
                  <a:lumMod val="80000"/>
                </a:schemeClr>
              </a:solidFill>
              <a:round/>
            </a:ln>
            <a:effectLst/>
          </c:spPr>
          <c:marker>
            <c:symbol val="circle"/>
            <c:size val="5"/>
            <c:spPr>
              <a:solidFill>
                <a:schemeClr val="accent1">
                  <a:lumMod val="80000"/>
                </a:schemeClr>
              </a:solidFill>
              <a:ln w="9525">
                <a:solidFill>
                  <a:schemeClr val="accent1">
                    <a:lumMod val="80000"/>
                  </a:schemeClr>
                </a:solidFill>
              </a:ln>
              <a:effectLst/>
            </c:spPr>
          </c:marker>
          <c:val>
            <c:numRef>
              <c:f>'Vintage - Overview'!$T$5:$T$34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12-5FD5-4BE3-A823-000CC9F211AF}"/>
            </c:ext>
          </c:extLst>
        </c:ser>
        <c:ser>
          <c:idx val="19"/>
          <c:order val="19"/>
          <c:tx>
            <c:strRef>
              <c:f>'Vintage - Overview'!$U$4</c:f>
              <c:strCache>
                <c:ptCount val="1"/>
                <c:pt idx="0">
                  <c:v>Empty</c:v>
                </c:pt>
              </c:strCache>
            </c:strRef>
          </c:tx>
          <c:spPr>
            <a:ln w="28575" cap="rnd">
              <a:solidFill>
                <a:schemeClr val="accent2">
                  <a:lumMod val="80000"/>
                </a:schemeClr>
              </a:solidFill>
              <a:round/>
            </a:ln>
            <a:effectLst/>
          </c:spPr>
          <c:marker>
            <c:symbol val="circle"/>
            <c:size val="5"/>
            <c:spPr>
              <a:solidFill>
                <a:schemeClr val="accent2">
                  <a:lumMod val="80000"/>
                </a:schemeClr>
              </a:solidFill>
              <a:ln w="9525">
                <a:solidFill>
                  <a:schemeClr val="accent2">
                    <a:lumMod val="80000"/>
                  </a:schemeClr>
                </a:solidFill>
              </a:ln>
              <a:effectLst/>
            </c:spPr>
          </c:marker>
          <c:val>
            <c:numRef>
              <c:f>'Vintage - Overview'!$U$5:$U$34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13-5FD5-4BE3-A823-000CC9F211AF}"/>
            </c:ext>
          </c:extLst>
        </c:ser>
        <c:dLbls>
          <c:showLegendKey val="0"/>
          <c:showVal val="0"/>
          <c:showCatName val="0"/>
          <c:showSerName val="0"/>
          <c:showPercent val="0"/>
          <c:showBubbleSize val="0"/>
        </c:dLbls>
        <c:marker val="1"/>
        <c:smooth val="0"/>
        <c:axId val="42049760"/>
        <c:axId val="42046808"/>
      </c:lineChart>
      <c:catAx>
        <c:axId val="42049760"/>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2046808"/>
        <c:crosses val="autoZero"/>
        <c:auto val="1"/>
        <c:lblAlgn val="ctr"/>
        <c:lblOffset val="100"/>
        <c:noMultiLvlLbl val="0"/>
      </c:catAx>
      <c:valAx>
        <c:axId val="42046808"/>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204976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'Vintage EXT - O&amp;A'!$B$7</c:f>
              <c:strCache>
                <c:ptCount val="1"/>
                <c:pt idx="0">
                  <c:v>Empty</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val>
            <c:numRef>
              <c:f>'Vintage EXT - O&amp;A'!$B$8:$B$37</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0-B0A8-49D5-A76E-6C5D24A55F3B}"/>
            </c:ext>
          </c:extLst>
        </c:ser>
        <c:ser>
          <c:idx val="1"/>
          <c:order val="1"/>
          <c:tx>
            <c:strRef>
              <c:f>'Vintage EXT - O&amp;A'!$C$7</c:f>
              <c:strCache>
                <c:ptCount val="1"/>
                <c:pt idx="0">
                  <c:v>Empty</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val>
            <c:numRef>
              <c:f>'Vintage EXT - O&amp;A'!$C$8:$C$37</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1-B0A8-49D5-A76E-6C5D24A55F3B}"/>
            </c:ext>
          </c:extLst>
        </c:ser>
        <c:ser>
          <c:idx val="2"/>
          <c:order val="2"/>
          <c:tx>
            <c:strRef>
              <c:f>'Vintage EXT - O&amp;A'!$D$7</c:f>
              <c:strCache>
                <c:ptCount val="1"/>
                <c:pt idx="0">
                  <c:v>Empty</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val>
            <c:numRef>
              <c:f>'Vintage EXT - O&amp;A'!$D$8:$D$37</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2-B0A8-49D5-A76E-6C5D24A55F3B}"/>
            </c:ext>
          </c:extLst>
        </c:ser>
        <c:ser>
          <c:idx val="3"/>
          <c:order val="3"/>
          <c:tx>
            <c:strRef>
              <c:f>'Vintage EXT - O&amp;A'!$E$7</c:f>
              <c:strCache>
                <c:ptCount val="1"/>
                <c:pt idx="0">
                  <c:v>Empty</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val>
            <c:numRef>
              <c:f>'Vintage EXT - O&amp;A'!$E$8:$E$37</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3-B0A8-49D5-A76E-6C5D24A55F3B}"/>
            </c:ext>
          </c:extLst>
        </c:ser>
        <c:ser>
          <c:idx val="4"/>
          <c:order val="4"/>
          <c:tx>
            <c:strRef>
              <c:f>'Vintage EXT - O&amp;A'!$F$7</c:f>
              <c:strCache>
                <c:ptCount val="1"/>
                <c:pt idx="0">
                  <c:v>2016 - Q3</c:v>
                </c:pt>
              </c:strCache>
            </c:strRef>
          </c:tx>
          <c:spPr>
            <a:ln w="28575" cap="rnd">
              <a:solidFill>
                <a:schemeClr val="accent5"/>
              </a:solidFill>
              <a:round/>
            </a:ln>
            <a:effectLst/>
          </c:spPr>
          <c:marker>
            <c:symbol val="circle"/>
            <c:size val="5"/>
            <c:spPr>
              <a:solidFill>
                <a:schemeClr val="accent5"/>
              </a:solidFill>
              <a:ln w="9525">
                <a:solidFill>
                  <a:schemeClr val="accent5"/>
                </a:solidFill>
              </a:ln>
              <a:effectLst/>
            </c:spPr>
          </c:marker>
          <c:val>
            <c:numRef>
              <c:f>'Vintage EXT - O&amp;A'!$F$8:$F$37</c:f>
              <c:numCache>
                <c:formatCode>0.00%</c:formatCode>
                <c:ptCount val="30"/>
                <c:pt idx="0">
                  <c:v>4.0000000000000001E-3</c:v>
                </c:pt>
                <c:pt idx="1">
                  <c:v>8.0000000000000002E-3</c:v>
                </c:pt>
                <c:pt idx="2">
                  <c:v>1.2E-2</c:v>
                </c:pt>
                <c:pt idx="3">
                  <c:v>1.4E-2</c:v>
                </c:pt>
                <c:pt idx="4">
                  <c:v>1.6E-2</c:v>
                </c:pt>
                <c:pt idx="5">
                  <c:v>1.6799999999999999E-2</c:v>
                </c:pt>
                <c:pt idx="6">
                  <c:v>1.6799999999999999E-2</c:v>
                </c:pt>
                <c:pt idx="7">
                  <c:v>1.6799999999999999E-2</c:v>
                </c:pt>
                <c:pt idx="8">
                  <c:v>1.6799999999999999E-2</c:v>
                </c:pt>
                <c:pt idx="9">
                  <c:v>1.6799999999999999E-2</c:v>
                </c:pt>
                <c:pt idx="10">
                  <c:v>1.6799999999999999E-2</c:v>
                </c:pt>
                <c:pt idx="11">
                  <c:v>1.6799999999999999E-2</c:v>
                </c:pt>
                <c:pt idx="12">
                  <c:v>1.6799999999999999E-2</c:v>
                </c:pt>
                <c:pt idx="13">
                  <c:v>1.6799999999999999E-2</c:v>
                </c:pt>
                <c:pt idx="14">
                  <c:v>1.6799999999999999E-2</c:v>
                </c:pt>
                <c:pt idx="15">
                  <c:v>1.6799999999999999E-2</c:v>
                </c:pt>
                <c:pt idx="16">
                  <c:v>1.6799999999999999E-2</c:v>
                </c:pt>
                <c:pt idx="17">
                  <c:v>1.6799999999999999E-2</c:v>
                </c:pt>
                <c:pt idx="18">
                  <c:v>1.6799999999999999E-2</c:v>
                </c:pt>
                <c:pt idx="19">
                  <c:v>1.6799999999999999E-2</c:v>
                </c:pt>
                <c:pt idx="20">
                  <c:v>1.6799999999999999E-2</c:v>
                </c:pt>
                <c:pt idx="21">
                  <c:v>1.6799999999999999E-2</c:v>
                </c:pt>
                <c:pt idx="22">
                  <c:v>1.6799999999999999E-2</c:v>
                </c:pt>
                <c:pt idx="23">
                  <c:v>1.6799999999999999E-2</c:v>
                </c:pt>
                <c:pt idx="24">
                  <c:v>1.6799999999999999E-2</c:v>
                </c:pt>
                <c:pt idx="25">
                  <c:v>1.6799999999999999E-2</c:v>
                </c:pt>
                <c:pt idx="26">
                  <c:v>1.6799999999999999E-2</c:v>
                </c:pt>
                <c:pt idx="27">
                  <c:v>1.6799999999999999E-2</c:v>
                </c:pt>
                <c:pt idx="28">
                  <c:v>1.6799999999999999E-2</c:v>
                </c:pt>
                <c:pt idx="29">
                  <c:v>1.6799999999999999E-2</c:v>
                </c:pt>
              </c:numCache>
            </c:numRef>
          </c:val>
          <c:smooth val="0"/>
          <c:extLst>
            <c:ext xmlns:c16="http://schemas.microsoft.com/office/drawing/2014/chart" uri="{C3380CC4-5D6E-409C-BE32-E72D297353CC}">
              <c16:uniqueId val="{00000004-B0A8-49D5-A76E-6C5D24A55F3B}"/>
            </c:ext>
          </c:extLst>
        </c:ser>
        <c:ser>
          <c:idx val="5"/>
          <c:order val="5"/>
          <c:tx>
            <c:strRef>
              <c:f>'Vintage EXT - O&amp;A'!$G$7</c:f>
              <c:strCache>
                <c:ptCount val="1"/>
                <c:pt idx="0">
                  <c:v>2016 - Q4</c:v>
                </c:pt>
              </c:strCache>
            </c:strRef>
          </c:tx>
          <c:spPr>
            <a:ln w="28575" cap="rnd">
              <a:solidFill>
                <a:schemeClr val="accent6"/>
              </a:solidFill>
              <a:round/>
            </a:ln>
            <a:effectLst/>
          </c:spPr>
          <c:marker>
            <c:symbol val="circle"/>
            <c:size val="5"/>
            <c:spPr>
              <a:solidFill>
                <a:schemeClr val="accent6"/>
              </a:solidFill>
              <a:ln w="9525">
                <a:solidFill>
                  <a:schemeClr val="accent6"/>
                </a:solidFill>
              </a:ln>
              <a:effectLst/>
            </c:spPr>
          </c:marker>
          <c:val>
            <c:numRef>
              <c:f>'Vintage EXT - O&amp;A'!$G$8:$G$37</c:f>
              <c:numCache>
                <c:formatCode>0.00%</c:formatCode>
                <c:ptCount val="30"/>
                <c:pt idx="0">
                  <c:v>2.631578947368421E-3</c:v>
                </c:pt>
                <c:pt idx="1">
                  <c:v>5.263157894736842E-3</c:v>
                </c:pt>
                <c:pt idx="2">
                  <c:v>7.8947368421052634E-3</c:v>
                </c:pt>
                <c:pt idx="3">
                  <c:v>9.4385964912280691E-3</c:v>
                </c:pt>
                <c:pt idx="4">
                  <c:v>1.0982456140350877E-2</c:v>
                </c:pt>
                <c:pt idx="5">
                  <c:v>1.1599999999999999E-2</c:v>
                </c:pt>
                <c:pt idx="6">
                  <c:v>1.1599999999999999E-2</c:v>
                </c:pt>
                <c:pt idx="7">
                  <c:v>1.1599999999999999E-2</c:v>
                </c:pt>
                <c:pt idx="8">
                  <c:v>1.1599999999999999E-2</c:v>
                </c:pt>
                <c:pt idx="9">
                  <c:v>1.1599999999999999E-2</c:v>
                </c:pt>
                <c:pt idx="10">
                  <c:v>1.1599999999999999E-2</c:v>
                </c:pt>
                <c:pt idx="11">
                  <c:v>1.1599999999999999E-2</c:v>
                </c:pt>
                <c:pt idx="12">
                  <c:v>1.1599999999999999E-2</c:v>
                </c:pt>
                <c:pt idx="13">
                  <c:v>1.1599999999999999E-2</c:v>
                </c:pt>
                <c:pt idx="14">
                  <c:v>1.1599999999999999E-2</c:v>
                </c:pt>
                <c:pt idx="15">
                  <c:v>1.1599999999999999E-2</c:v>
                </c:pt>
                <c:pt idx="16">
                  <c:v>1.1599999999999999E-2</c:v>
                </c:pt>
                <c:pt idx="17">
                  <c:v>1.1599999999999999E-2</c:v>
                </c:pt>
                <c:pt idx="18">
                  <c:v>1.1599999999999999E-2</c:v>
                </c:pt>
                <c:pt idx="19">
                  <c:v>1.1599999999999999E-2</c:v>
                </c:pt>
                <c:pt idx="20">
                  <c:v>1.1599999999999999E-2</c:v>
                </c:pt>
                <c:pt idx="21">
                  <c:v>1.1599999999999999E-2</c:v>
                </c:pt>
                <c:pt idx="22">
                  <c:v>1.1599999999999999E-2</c:v>
                </c:pt>
                <c:pt idx="23">
                  <c:v>1.1599999999999999E-2</c:v>
                </c:pt>
                <c:pt idx="24">
                  <c:v>1.1599999999999999E-2</c:v>
                </c:pt>
                <c:pt idx="25">
                  <c:v>1.1599999999999999E-2</c:v>
                </c:pt>
                <c:pt idx="26">
                  <c:v>1.1599999999999999E-2</c:v>
                </c:pt>
                <c:pt idx="27">
                  <c:v>1.1599999999999999E-2</c:v>
                </c:pt>
                <c:pt idx="28">
                  <c:v>1.1599999999999999E-2</c:v>
                </c:pt>
                <c:pt idx="29">
                  <c:v>1.1599999999999999E-2</c:v>
                </c:pt>
              </c:numCache>
            </c:numRef>
          </c:val>
          <c:smooth val="0"/>
          <c:extLst>
            <c:ext xmlns:c16="http://schemas.microsoft.com/office/drawing/2014/chart" uri="{C3380CC4-5D6E-409C-BE32-E72D297353CC}">
              <c16:uniqueId val="{00000005-B0A8-49D5-A76E-6C5D24A55F3B}"/>
            </c:ext>
          </c:extLst>
        </c:ser>
        <c:ser>
          <c:idx val="6"/>
          <c:order val="6"/>
          <c:tx>
            <c:strRef>
              <c:f>'Vintage EXT - O&amp;A'!$H$7</c:f>
              <c:strCache>
                <c:ptCount val="1"/>
                <c:pt idx="0">
                  <c:v>Empty</c:v>
                </c:pt>
              </c:strCache>
            </c:strRef>
          </c:tx>
          <c:spPr>
            <a:ln w="28575" cap="rnd">
              <a:solidFill>
                <a:schemeClr val="accent1">
                  <a:lumMod val="60000"/>
                </a:schemeClr>
              </a:solidFill>
              <a:round/>
            </a:ln>
            <a:effectLst/>
          </c:spPr>
          <c:marker>
            <c:symbol val="circle"/>
            <c:size val="5"/>
            <c:spPr>
              <a:solidFill>
                <a:schemeClr val="accent1">
                  <a:lumMod val="60000"/>
                </a:schemeClr>
              </a:solidFill>
              <a:ln w="9525">
                <a:solidFill>
                  <a:schemeClr val="accent1">
                    <a:lumMod val="60000"/>
                  </a:schemeClr>
                </a:solidFill>
              </a:ln>
              <a:effectLst/>
            </c:spPr>
          </c:marker>
          <c:val>
            <c:numRef>
              <c:f>'Vintage EXT - O&amp;A'!$H$8:$H$37</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6-B0A8-49D5-A76E-6C5D24A55F3B}"/>
            </c:ext>
          </c:extLst>
        </c:ser>
        <c:ser>
          <c:idx val="7"/>
          <c:order val="7"/>
          <c:tx>
            <c:strRef>
              <c:f>'Vintage EXT - O&amp;A'!$I$7</c:f>
              <c:strCache>
                <c:ptCount val="1"/>
                <c:pt idx="0">
                  <c:v>Empty</c:v>
                </c:pt>
              </c:strCache>
            </c:strRef>
          </c:tx>
          <c:spPr>
            <a:ln w="28575" cap="rnd">
              <a:solidFill>
                <a:schemeClr val="accent2">
                  <a:lumMod val="60000"/>
                </a:schemeClr>
              </a:solidFill>
              <a:round/>
            </a:ln>
            <a:effectLst/>
          </c:spPr>
          <c:marker>
            <c:symbol val="circle"/>
            <c:size val="5"/>
            <c:spPr>
              <a:solidFill>
                <a:schemeClr val="accent2">
                  <a:lumMod val="60000"/>
                </a:schemeClr>
              </a:solidFill>
              <a:ln w="9525">
                <a:solidFill>
                  <a:schemeClr val="accent2">
                    <a:lumMod val="60000"/>
                  </a:schemeClr>
                </a:solidFill>
              </a:ln>
              <a:effectLst/>
            </c:spPr>
          </c:marker>
          <c:val>
            <c:numRef>
              <c:f>'Vintage EXT - O&amp;A'!$I$8:$I$37</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7-B0A8-49D5-A76E-6C5D24A55F3B}"/>
            </c:ext>
          </c:extLst>
        </c:ser>
        <c:ser>
          <c:idx val="8"/>
          <c:order val="8"/>
          <c:tx>
            <c:strRef>
              <c:f>'Vintage EXT - O&amp;A'!$J$7</c:f>
              <c:strCache>
                <c:ptCount val="1"/>
                <c:pt idx="0">
                  <c:v>Empty</c:v>
                </c:pt>
              </c:strCache>
            </c:strRef>
          </c:tx>
          <c:spPr>
            <a:ln w="28575" cap="rnd">
              <a:solidFill>
                <a:schemeClr val="accent3">
                  <a:lumMod val="60000"/>
                </a:schemeClr>
              </a:solidFill>
              <a:round/>
            </a:ln>
            <a:effectLst/>
          </c:spPr>
          <c:marker>
            <c:symbol val="circle"/>
            <c:size val="5"/>
            <c:spPr>
              <a:solidFill>
                <a:schemeClr val="accent3">
                  <a:lumMod val="60000"/>
                </a:schemeClr>
              </a:solidFill>
              <a:ln w="9525">
                <a:solidFill>
                  <a:schemeClr val="accent3">
                    <a:lumMod val="60000"/>
                  </a:schemeClr>
                </a:solidFill>
              </a:ln>
              <a:effectLst/>
            </c:spPr>
          </c:marker>
          <c:val>
            <c:numRef>
              <c:f>'Vintage EXT - O&amp;A'!$J$8:$J$37</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8-B0A8-49D5-A76E-6C5D24A55F3B}"/>
            </c:ext>
          </c:extLst>
        </c:ser>
        <c:ser>
          <c:idx val="9"/>
          <c:order val="9"/>
          <c:tx>
            <c:strRef>
              <c:f>'Vintage EXT - O&amp;A'!$K$7</c:f>
              <c:strCache>
                <c:ptCount val="1"/>
                <c:pt idx="0">
                  <c:v>Empty</c:v>
                </c:pt>
              </c:strCache>
            </c:strRef>
          </c:tx>
          <c:spPr>
            <a:ln w="28575" cap="rnd">
              <a:solidFill>
                <a:schemeClr val="accent4">
                  <a:lumMod val="60000"/>
                </a:schemeClr>
              </a:solidFill>
              <a:round/>
            </a:ln>
            <a:effectLst/>
          </c:spPr>
          <c:marker>
            <c:symbol val="circle"/>
            <c:size val="5"/>
            <c:spPr>
              <a:solidFill>
                <a:schemeClr val="accent4">
                  <a:lumMod val="60000"/>
                </a:schemeClr>
              </a:solidFill>
              <a:ln w="9525">
                <a:solidFill>
                  <a:schemeClr val="accent4">
                    <a:lumMod val="60000"/>
                  </a:schemeClr>
                </a:solidFill>
              </a:ln>
              <a:effectLst/>
            </c:spPr>
          </c:marker>
          <c:val>
            <c:numRef>
              <c:f>'Vintage EXT - O&amp;A'!$K$8:$K$37</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9-B0A8-49D5-A76E-6C5D24A55F3B}"/>
            </c:ext>
          </c:extLst>
        </c:ser>
        <c:ser>
          <c:idx val="10"/>
          <c:order val="10"/>
          <c:tx>
            <c:strRef>
              <c:f>'Vintage EXT - O&amp;A'!$L$7</c:f>
              <c:strCache>
                <c:ptCount val="1"/>
                <c:pt idx="0">
                  <c:v>Empty</c:v>
                </c:pt>
              </c:strCache>
            </c:strRef>
          </c:tx>
          <c:spPr>
            <a:ln w="28575" cap="rnd">
              <a:solidFill>
                <a:schemeClr val="accent5">
                  <a:lumMod val="60000"/>
                </a:schemeClr>
              </a:solidFill>
              <a:round/>
            </a:ln>
            <a:effectLst/>
          </c:spPr>
          <c:marker>
            <c:symbol val="circle"/>
            <c:size val="5"/>
            <c:spPr>
              <a:solidFill>
                <a:schemeClr val="accent5">
                  <a:lumMod val="60000"/>
                </a:schemeClr>
              </a:solidFill>
              <a:ln w="9525">
                <a:solidFill>
                  <a:schemeClr val="accent5">
                    <a:lumMod val="60000"/>
                  </a:schemeClr>
                </a:solidFill>
              </a:ln>
              <a:effectLst/>
            </c:spPr>
          </c:marker>
          <c:val>
            <c:numRef>
              <c:f>'Vintage EXT - O&amp;A'!$L$8:$L$37</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A-B0A8-49D5-A76E-6C5D24A55F3B}"/>
            </c:ext>
          </c:extLst>
        </c:ser>
        <c:ser>
          <c:idx val="11"/>
          <c:order val="11"/>
          <c:tx>
            <c:strRef>
              <c:f>'Vintage EXT - O&amp;A'!$M$7</c:f>
              <c:strCache>
                <c:ptCount val="1"/>
                <c:pt idx="0">
                  <c:v>Empty</c:v>
                </c:pt>
              </c:strCache>
            </c:strRef>
          </c:tx>
          <c:spPr>
            <a:ln w="28575" cap="rnd">
              <a:solidFill>
                <a:schemeClr val="accent6">
                  <a:lumMod val="60000"/>
                </a:schemeClr>
              </a:solidFill>
              <a:round/>
            </a:ln>
            <a:effectLst/>
          </c:spPr>
          <c:marker>
            <c:symbol val="circle"/>
            <c:size val="5"/>
            <c:spPr>
              <a:solidFill>
                <a:schemeClr val="accent6">
                  <a:lumMod val="60000"/>
                </a:schemeClr>
              </a:solidFill>
              <a:ln w="9525">
                <a:solidFill>
                  <a:schemeClr val="accent6">
                    <a:lumMod val="60000"/>
                  </a:schemeClr>
                </a:solidFill>
              </a:ln>
              <a:effectLst/>
            </c:spPr>
          </c:marker>
          <c:val>
            <c:numRef>
              <c:f>'Vintage EXT - O&amp;A'!$M$8:$M$37</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B-B0A8-49D5-A76E-6C5D24A55F3B}"/>
            </c:ext>
          </c:extLst>
        </c:ser>
        <c:ser>
          <c:idx val="12"/>
          <c:order val="12"/>
          <c:tx>
            <c:strRef>
              <c:f>'Vintage EXT - O&amp;A'!$N$7</c:f>
              <c:strCache>
                <c:ptCount val="1"/>
                <c:pt idx="0">
                  <c:v>Empty</c:v>
                </c:pt>
              </c:strCache>
            </c:strRef>
          </c:tx>
          <c:spPr>
            <a:ln w="28575" cap="rnd">
              <a:solidFill>
                <a:schemeClr val="accent1">
                  <a:lumMod val="80000"/>
                  <a:lumOff val="20000"/>
                </a:schemeClr>
              </a:solidFill>
              <a:round/>
            </a:ln>
            <a:effectLst/>
          </c:spPr>
          <c:marker>
            <c:symbol val="circle"/>
            <c:size val="5"/>
            <c:spPr>
              <a:solidFill>
                <a:schemeClr val="accent1">
                  <a:lumMod val="80000"/>
                  <a:lumOff val="20000"/>
                </a:schemeClr>
              </a:solidFill>
              <a:ln w="9525">
                <a:solidFill>
                  <a:schemeClr val="accent1">
                    <a:lumMod val="80000"/>
                    <a:lumOff val="20000"/>
                  </a:schemeClr>
                </a:solidFill>
              </a:ln>
              <a:effectLst/>
            </c:spPr>
          </c:marker>
          <c:val>
            <c:numRef>
              <c:f>'Vintage EXT - O&amp;A'!$N$8:$N$37</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C-B0A8-49D5-A76E-6C5D24A55F3B}"/>
            </c:ext>
          </c:extLst>
        </c:ser>
        <c:ser>
          <c:idx val="13"/>
          <c:order val="13"/>
          <c:tx>
            <c:strRef>
              <c:f>'Vintage EXT - O&amp;A'!$O$7</c:f>
              <c:strCache>
                <c:ptCount val="1"/>
                <c:pt idx="0">
                  <c:v>Empty</c:v>
                </c:pt>
              </c:strCache>
            </c:strRef>
          </c:tx>
          <c:spPr>
            <a:ln w="28575" cap="rnd">
              <a:solidFill>
                <a:schemeClr val="accent2">
                  <a:lumMod val="80000"/>
                  <a:lumOff val="20000"/>
                </a:schemeClr>
              </a:solidFill>
              <a:round/>
            </a:ln>
            <a:effectLst/>
          </c:spPr>
          <c:marker>
            <c:symbol val="circle"/>
            <c:size val="5"/>
            <c:spPr>
              <a:solidFill>
                <a:schemeClr val="accent2">
                  <a:lumMod val="80000"/>
                  <a:lumOff val="20000"/>
                </a:schemeClr>
              </a:solidFill>
              <a:ln w="9525">
                <a:solidFill>
                  <a:schemeClr val="accent2">
                    <a:lumMod val="80000"/>
                    <a:lumOff val="20000"/>
                  </a:schemeClr>
                </a:solidFill>
              </a:ln>
              <a:effectLst/>
            </c:spPr>
          </c:marker>
          <c:val>
            <c:numRef>
              <c:f>'Vintage EXT - O&amp;A'!$O$8:$O$37</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D-B0A8-49D5-A76E-6C5D24A55F3B}"/>
            </c:ext>
          </c:extLst>
        </c:ser>
        <c:ser>
          <c:idx val="14"/>
          <c:order val="14"/>
          <c:tx>
            <c:strRef>
              <c:f>'Vintage EXT - O&amp;A'!$P$7</c:f>
              <c:strCache>
                <c:ptCount val="1"/>
                <c:pt idx="0">
                  <c:v>Empty</c:v>
                </c:pt>
              </c:strCache>
            </c:strRef>
          </c:tx>
          <c:spPr>
            <a:ln w="28575" cap="rnd">
              <a:solidFill>
                <a:schemeClr val="accent3">
                  <a:lumMod val="80000"/>
                  <a:lumOff val="20000"/>
                </a:schemeClr>
              </a:solidFill>
              <a:round/>
            </a:ln>
            <a:effectLst/>
          </c:spPr>
          <c:marker>
            <c:symbol val="circle"/>
            <c:size val="5"/>
            <c:spPr>
              <a:solidFill>
                <a:schemeClr val="accent3">
                  <a:lumMod val="80000"/>
                  <a:lumOff val="20000"/>
                </a:schemeClr>
              </a:solidFill>
              <a:ln w="9525">
                <a:solidFill>
                  <a:schemeClr val="accent3">
                    <a:lumMod val="80000"/>
                    <a:lumOff val="20000"/>
                  </a:schemeClr>
                </a:solidFill>
              </a:ln>
              <a:effectLst/>
            </c:spPr>
          </c:marker>
          <c:val>
            <c:numRef>
              <c:f>'Vintage EXT - O&amp;A'!$P$8:$P$37</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E-B0A8-49D5-A76E-6C5D24A55F3B}"/>
            </c:ext>
          </c:extLst>
        </c:ser>
        <c:ser>
          <c:idx val="15"/>
          <c:order val="15"/>
          <c:tx>
            <c:strRef>
              <c:f>'Vintage EXT - O&amp;A'!$Q$7</c:f>
              <c:strCache>
                <c:ptCount val="1"/>
                <c:pt idx="0">
                  <c:v>Empty</c:v>
                </c:pt>
              </c:strCache>
            </c:strRef>
          </c:tx>
          <c:spPr>
            <a:ln w="28575" cap="rnd">
              <a:solidFill>
                <a:schemeClr val="accent4">
                  <a:lumMod val="80000"/>
                  <a:lumOff val="20000"/>
                </a:schemeClr>
              </a:solidFill>
              <a:round/>
            </a:ln>
            <a:effectLst/>
          </c:spPr>
          <c:marker>
            <c:symbol val="circle"/>
            <c:size val="5"/>
            <c:spPr>
              <a:solidFill>
                <a:schemeClr val="accent4">
                  <a:lumMod val="80000"/>
                  <a:lumOff val="20000"/>
                </a:schemeClr>
              </a:solidFill>
              <a:ln w="9525">
                <a:solidFill>
                  <a:schemeClr val="accent4">
                    <a:lumMod val="80000"/>
                    <a:lumOff val="20000"/>
                  </a:schemeClr>
                </a:solidFill>
              </a:ln>
              <a:effectLst/>
            </c:spPr>
          </c:marker>
          <c:val>
            <c:numRef>
              <c:f>'Vintage EXT - O&amp;A'!$Q$8:$Q$37</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F-B0A8-49D5-A76E-6C5D24A55F3B}"/>
            </c:ext>
          </c:extLst>
        </c:ser>
        <c:ser>
          <c:idx val="16"/>
          <c:order val="16"/>
          <c:tx>
            <c:strRef>
              <c:f>'Vintage EXT - O&amp;A'!$R$7</c:f>
              <c:strCache>
                <c:ptCount val="1"/>
                <c:pt idx="0">
                  <c:v>Empty</c:v>
                </c:pt>
              </c:strCache>
            </c:strRef>
          </c:tx>
          <c:spPr>
            <a:ln w="28575" cap="rnd">
              <a:solidFill>
                <a:schemeClr val="accent5">
                  <a:lumMod val="80000"/>
                  <a:lumOff val="20000"/>
                </a:schemeClr>
              </a:solidFill>
              <a:round/>
            </a:ln>
            <a:effectLst/>
          </c:spPr>
          <c:marker>
            <c:symbol val="circle"/>
            <c:size val="5"/>
            <c:spPr>
              <a:solidFill>
                <a:schemeClr val="accent5">
                  <a:lumMod val="80000"/>
                  <a:lumOff val="20000"/>
                </a:schemeClr>
              </a:solidFill>
              <a:ln w="9525">
                <a:solidFill>
                  <a:schemeClr val="accent5">
                    <a:lumMod val="80000"/>
                    <a:lumOff val="20000"/>
                  </a:schemeClr>
                </a:solidFill>
              </a:ln>
              <a:effectLst/>
            </c:spPr>
          </c:marker>
          <c:val>
            <c:numRef>
              <c:f>'Vintage EXT - O&amp;A'!$R$8:$R$37</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10-B0A8-49D5-A76E-6C5D24A55F3B}"/>
            </c:ext>
          </c:extLst>
        </c:ser>
        <c:ser>
          <c:idx val="17"/>
          <c:order val="17"/>
          <c:tx>
            <c:strRef>
              <c:f>'Vintage EXT - O&amp;A'!$S$7</c:f>
              <c:strCache>
                <c:ptCount val="1"/>
                <c:pt idx="0">
                  <c:v>Empty</c:v>
                </c:pt>
              </c:strCache>
            </c:strRef>
          </c:tx>
          <c:spPr>
            <a:ln w="28575" cap="rnd">
              <a:solidFill>
                <a:schemeClr val="accent6">
                  <a:lumMod val="80000"/>
                  <a:lumOff val="20000"/>
                </a:schemeClr>
              </a:solidFill>
              <a:round/>
            </a:ln>
            <a:effectLst/>
          </c:spPr>
          <c:marker>
            <c:symbol val="circle"/>
            <c:size val="5"/>
            <c:spPr>
              <a:solidFill>
                <a:schemeClr val="accent6">
                  <a:lumMod val="80000"/>
                  <a:lumOff val="20000"/>
                </a:schemeClr>
              </a:solidFill>
              <a:ln w="9525">
                <a:solidFill>
                  <a:schemeClr val="accent6">
                    <a:lumMod val="80000"/>
                    <a:lumOff val="20000"/>
                  </a:schemeClr>
                </a:solidFill>
              </a:ln>
              <a:effectLst/>
            </c:spPr>
          </c:marker>
          <c:val>
            <c:numRef>
              <c:f>'Vintage EXT - O&amp;A'!$S$8:$S$37</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11-B0A8-49D5-A76E-6C5D24A55F3B}"/>
            </c:ext>
          </c:extLst>
        </c:ser>
        <c:ser>
          <c:idx val="18"/>
          <c:order val="18"/>
          <c:tx>
            <c:strRef>
              <c:f>'Vintage EXT - O&amp;A'!$T$7</c:f>
              <c:strCache>
                <c:ptCount val="1"/>
                <c:pt idx="0">
                  <c:v>Empty</c:v>
                </c:pt>
              </c:strCache>
            </c:strRef>
          </c:tx>
          <c:spPr>
            <a:ln w="28575" cap="rnd">
              <a:solidFill>
                <a:schemeClr val="accent1">
                  <a:lumMod val="80000"/>
                </a:schemeClr>
              </a:solidFill>
              <a:round/>
            </a:ln>
            <a:effectLst/>
          </c:spPr>
          <c:marker>
            <c:symbol val="circle"/>
            <c:size val="5"/>
            <c:spPr>
              <a:solidFill>
                <a:schemeClr val="accent1">
                  <a:lumMod val="80000"/>
                </a:schemeClr>
              </a:solidFill>
              <a:ln w="9525">
                <a:solidFill>
                  <a:schemeClr val="accent1">
                    <a:lumMod val="80000"/>
                  </a:schemeClr>
                </a:solidFill>
              </a:ln>
              <a:effectLst/>
            </c:spPr>
          </c:marker>
          <c:val>
            <c:numRef>
              <c:f>'Vintage EXT - O&amp;A'!$T$8:$T$37</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12-B0A8-49D5-A76E-6C5D24A55F3B}"/>
            </c:ext>
          </c:extLst>
        </c:ser>
        <c:ser>
          <c:idx val="19"/>
          <c:order val="19"/>
          <c:tx>
            <c:strRef>
              <c:f>'Vintage EXT - O&amp;A'!$U$7</c:f>
              <c:strCache>
                <c:ptCount val="1"/>
                <c:pt idx="0">
                  <c:v>Empty</c:v>
                </c:pt>
              </c:strCache>
            </c:strRef>
          </c:tx>
          <c:spPr>
            <a:ln w="28575" cap="rnd">
              <a:solidFill>
                <a:schemeClr val="accent2">
                  <a:lumMod val="80000"/>
                </a:schemeClr>
              </a:solidFill>
              <a:round/>
            </a:ln>
            <a:effectLst/>
          </c:spPr>
          <c:marker>
            <c:symbol val="circle"/>
            <c:size val="5"/>
            <c:spPr>
              <a:solidFill>
                <a:schemeClr val="accent2">
                  <a:lumMod val="80000"/>
                </a:schemeClr>
              </a:solidFill>
              <a:ln w="9525">
                <a:solidFill>
                  <a:schemeClr val="accent2">
                    <a:lumMod val="80000"/>
                  </a:schemeClr>
                </a:solidFill>
              </a:ln>
              <a:effectLst/>
            </c:spPr>
          </c:marker>
          <c:val>
            <c:numRef>
              <c:f>'Vintage EXT - O&amp;A'!$U$8:$U$37</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13-B0A8-49D5-A76E-6C5D24A55F3B}"/>
            </c:ext>
          </c:extLst>
        </c:ser>
        <c:dLbls>
          <c:showLegendKey val="0"/>
          <c:showVal val="0"/>
          <c:showCatName val="0"/>
          <c:showSerName val="0"/>
          <c:showPercent val="0"/>
          <c:showBubbleSize val="0"/>
        </c:dLbls>
        <c:marker val="1"/>
        <c:smooth val="0"/>
        <c:axId val="42049760"/>
        <c:axId val="42046808"/>
      </c:lineChart>
      <c:catAx>
        <c:axId val="42049760"/>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2046808"/>
        <c:crosses val="autoZero"/>
        <c:auto val="1"/>
        <c:lblAlgn val="ctr"/>
        <c:lblOffset val="100"/>
        <c:noMultiLvlLbl val="0"/>
      </c:catAx>
      <c:valAx>
        <c:axId val="42046808"/>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204976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'Recovery - Overview'!$B$4</c:f>
              <c:strCache>
                <c:ptCount val="1"/>
                <c:pt idx="0">
                  <c:v>Empty</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f>'Recovery - Overview'!$A$5:$A$34</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'Recovery - Overview'!$B$5:$B$34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0-89F4-4BC7-9601-73D36E0CCCE2}"/>
            </c:ext>
          </c:extLst>
        </c:ser>
        <c:ser>
          <c:idx val="1"/>
          <c:order val="1"/>
          <c:tx>
            <c:strRef>
              <c:f>'Recovery - Overview'!$C$4</c:f>
              <c:strCache>
                <c:ptCount val="1"/>
                <c:pt idx="0">
                  <c:v>Empty</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f>'Recovery - Overview'!$A$5:$A$34</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'Recovery - Overview'!$C$5:$C$34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1-89F4-4BC7-9601-73D36E0CCCE2}"/>
            </c:ext>
          </c:extLst>
        </c:ser>
        <c:ser>
          <c:idx val="2"/>
          <c:order val="2"/>
          <c:tx>
            <c:strRef>
              <c:f>'Recovery - Overview'!$D$4</c:f>
              <c:strCache>
                <c:ptCount val="1"/>
                <c:pt idx="0">
                  <c:v>Empty</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numRef>
              <c:f>'Recovery - Overview'!$A$5:$A$34</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'Recovery - Overview'!$D$5:$D$34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2-89F4-4BC7-9601-73D36E0CCCE2}"/>
            </c:ext>
          </c:extLst>
        </c:ser>
        <c:ser>
          <c:idx val="3"/>
          <c:order val="3"/>
          <c:tx>
            <c:strRef>
              <c:f>'Recovery - Overview'!$E$4</c:f>
              <c:strCache>
                <c:ptCount val="1"/>
                <c:pt idx="0">
                  <c:v>Empty</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cat>
            <c:numRef>
              <c:f>'Recovery - Overview'!$A$5:$A$34</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'Recovery - Overview'!$E$5:$E$34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3-89F4-4BC7-9601-73D36E0CCCE2}"/>
            </c:ext>
          </c:extLst>
        </c:ser>
        <c:ser>
          <c:idx val="4"/>
          <c:order val="4"/>
          <c:tx>
            <c:strRef>
              <c:f>'Recovery - Overview'!$F$4</c:f>
              <c:strCache>
                <c:ptCount val="1"/>
                <c:pt idx="0">
                  <c:v>2016 - Q3</c:v>
                </c:pt>
              </c:strCache>
            </c:strRef>
          </c:tx>
          <c:spPr>
            <a:ln w="28575" cap="rnd">
              <a:solidFill>
                <a:schemeClr val="accent5"/>
              </a:solidFill>
              <a:round/>
            </a:ln>
            <a:effectLst/>
          </c:spPr>
          <c:marker>
            <c:symbol val="circle"/>
            <c:size val="5"/>
            <c:spPr>
              <a:solidFill>
                <a:schemeClr val="accent5"/>
              </a:solidFill>
              <a:ln w="9525">
                <a:solidFill>
                  <a:schemeClr val="accent5"/>
                </a:solidFill>
              </a:ln>
              <a:effectLst/>
            </c:spPr>
          </c:marker>
          <c:cat>
            <c:numRef>
              <c:f>'Recovery - Overview'!$A$5:$A$34</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'Recovery - Overview'!$F$5:$F$34</c:f>
              <c:numCache>
                <c:formatCode>0.00%</c:formatCode>
                <c:ptCount val="30"/>
                <c:pt idx="0">
                  <c:v>0</c:v>
                </c:pt>
                <c:pt idx="1">
                  <c:v>1.6501241718439315E-2</c:v>
                </c:pt>
                <c:pt idx="2">
                  <c:v>6.2680108177021771E-2</c:v>
                </c:pt>
                <c:pt idx="3">
                  <c:v>0.18481393174052685</c:v>
                </c:pt>
                <c:pt idx="4">
                  <c:v>0.24423071935043544</c:v>
                </c:pt>
                <c:pt idx="5">
                  <c:v>0.26899490241718238</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4-89F4-4BC7-9601-73D36E0CCCE2}"/>
            </c:ext>
          </c:extLst>
        </c:ser>
        <c:ser>
          <c:idx val="5"/>
          <c:order val="5"/>
          <c:tx>
            <c:strRef>
              <c:f>'Recovery - Overview'!$G$4</c:f>
              <c:strCache>
                <c:ptCount val="1"/>
                <c:pt idx="0">
                  <c:v>2016 - Q4</c:v>
                </c:pt>
              </c:strCache>
            </c:strRef>
          </c:tx>
          <c:spPr>
            <a:ln w="28575" cap="rnd">
              <a:solidFill>
                <a:schemeClr val="accent6"/>
              </a:solidFill>
              <a:round/>
            </a:ln>
            <a:effectLst/>
          </c:spPr>
          <c:marker>
            <c:symbol val="circle"/>
            <c:size val="5"/>
            <c:spPr>
              <a:solidFill>
                <a:schemeClr val="accent6"/>
              </a:solidFill>
              <a:ln w="9525">
                <a:solidFill>
                  <a:schemeClr val="accent6"/>
                </a:solidFill>
              </a:ln>
              <a:effectLst/>
            </c:spPr>
          </c:marker>
          <c:cat>
            <c:numRef>
              <c:f>'Recovery - Overview'!$A$5:$A$34</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'Recovery - Overview'!$G$5:$G$34</c:f>
              <c:numCache>
                <c:formatCode>0.00%</c:formatCode>
                <c:ptCount val="30"/>
                <c:pt idx="0">
                  <c:v>2.2056796250344637E-2</c:v>
                </c:pt>
                <c:pt idx="1">
                  <c:v>5.2706438682585323E-2</c:v>
                </c:pt>
                <c:pt idx="2">
                  <c:v>0.16227823048338189</c:v>
                </c:pt>
                <c:pt idx="3">
                  <c:v>0.22806488637670058</c:v>
                </c:pt>
                <c:pt idx="4">
                  <c:v>0.29374269158864491</c:v>
                </c:pt>
                <c:pt idx="5">
                  <c:v>0.35942049680058924</c:v>
                </c:pt>
                <c:pt idx="6">
                  <c:v>0.39882717992775585</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5-89F4-4BC7-9601-73D36E0CCCE2}"/>
            </c:ext>
          </c:extLst>
        </c:ser>
        <c:ser>
          <c:idx val="6"/>
          <c:order val="6"/>
          <c:tx>
            <c:strRef>
              <c:f>'Recovery - Overview'!$H$4</c:f>
              <c:strCache>
                <c:ptCount val="1"/>
                <c:pt idx="0">
                  <c:v>Empty</c:v>
                </c:pt>
              </c:strCache>
            </c:strRef>
          </c:tx>
          <c:spPr>
            <a:ln w="28575" cap="rnd">
              <a:solidFill>
                <a:schemeClr val="accent1">
                  <a:lumMod val="60000"/>
                </a:schemeClr>
              </a:solidFill>
              <a:round/>
            </a:ln>
            <a:effectLst/>
          </c:spPr>
          <c:marker>
            <c:symbol val="circle"/>
            <c:size val="5"/>
            <c:spPr>
              <a:solidFill>
                <a:schemeClr val="accent1">
                  <a:lumMod val="60000"/>
                </a:schemeClr>
              </a:solidFill>
              <a:ln w="9525">
                <a:solidFill>
                  <a:schemeClr val="accent1">
                    <a:lumMod val="60000"/>
                  </a:schemeClr>
                </a:solidFill>
              </a:ln>
              <a:effectLst/>
            </c:spPr>
          </c:marker>
          <c:cat>
            <c:numRef>
              <c:f>'Recovery - Overview'!$A$5:$A$34</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'Recovery - Overview'!$H$5:$H$34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6-89F4-4BC7-9601-73D36E0CCCE2}"/>
            </c:ext>
          </c:extLst>
        </c:ser>
        <c:ser>
          <c:idx val="7"/>
          <c:order val="7"/>
          <c:tx>
            <c:strRef>
              <c:f>'Recovery - Overview'!$I$4</c:f>
              <c:strCache>
                <c:ptCount val="1"/>
                <c:pt idx="0">
                  <c:v>Empty</c:v>
                </c:pt>
              </c:strCache>
            </c:strRef>
          </c:tx>
          <c:spPr>
            <a:ln w="28575" cap="rnd">
              <a:solidFill>
                <a:schemeClr val="accent2">
                  <a:lumMod val="60000"/>
                </a:schemeClr>
              </a:solidFill>
              <a:round/>
            </a:ln>
            <a:effectLst/>
          </c:spPr>
          <c:marker>
            <c:symbol val="circle"/>
            <c:size val="5"/>
            <c:spPr>
              <a:solidFill>
                <a:schemeClr val="accent2">
                  <a:lumMod val="60000"/>
                </a:schemeClr>
              </a:solidFill>
              <a:ln w="9525">
                <a:solidFill>
                  <a:schemeClr val="accent2">
                    <a:lumMod val="60000"/>
                  </a:schemeClr>
                </a:solidFill>
              </a:ln>
              <a:effectLst/>
            </c:spPr>
          </c:marker>
          <c:cat>
            <c:numRef>
              <c:f>'Recovery - Overview'!$A$5:$A$34</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'Recovery - Overview'!$I$5:$I$34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7-89F4-4BC7-9601-73D36E0CCCE2}"/>
            </c:ext>
          </c:extLst>
        </c:ser>
        <c:ser>
          <c:idx val="8"/>
          <c:order val="8"/>
          <c:tx>
            <c:strRef>
              <c:f>'Recovery - Overview'!$J$4</c:f>
              <c:strCache>
                <c:ptCount val="1"/>
                <c:pt idx="0">
                  <c:v>Empty</c:v>
                </c:pt>
              </c:strCache>
            </c:strRef>
          </c:tx>
          <c:spPr>
            <a:ln w="28575" cap="rnd">
              <a:solidFill>
                <a:schemeClr val="accent3">
                  <a:lumMod val="60000"/>
                </a:schemeClr>
              </a:solidFill>
              <a:round/>
            </a:ln>
            <a:effectLst/>
          </c:spPr>
          <c:marker>
            <c:symbol val="circle"/>
            <c:size val="5"/>
            <c:spPr>
              <a:solidFill>
                <a:schemeClr val="accent3">
                  <a:lumMod val="60000"/>
                </a:schemeClr>
              </a:solidFill>
              <a:ln w="9525">
                <a:solidFill>
                  <a:schemeClr val="accent3">
                    <a:lumMod val="60000"/>
                  </a:schemeClr>
                </a:solidFill>
              </a:ln>
              <a:effectLst/>
            </c:spPr>
          </c:marker>
          <c:cat>
            <c:numRef>
              <c:f>'Recovery - Overview'!$A$5:$A$34</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'Recovery - Overview'!$J$5:$J$34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8-89F4-4BC7-9601-73D36E0CCCE2}"/>
            </c:ext>
          </c:extLst>
        </c:ser>
        <c:ser>
          <c:idx val="9"/>
          <c:order val="9"/>
          <c:tx>
            <c:strRef>
              <c:f>'Recovery - Overview'!$K$4</c:f>
              <c:strCache>
                <c:ptCount val="1"/>
                <c:pt idx="0">
                  <c:v>Empty</c:v>
                </c:pt>
              </c:strCache>
            </c:strRef>
          </c:tx>
          <c:spPr>
            <a:ln w="28575" cap="rnd">
              <a:solidFill>
                <a:schemeClr val="accent4">
                  <a:lumMod val="60000"/>
                </a:schemeClr>
              </a:solidFill>
              <a:round/>
            </a:ln>
            <a:effectLst/>
          </c:spPr>
          <c:marker>
            <c:symbol val="circle"/>
            <c:size val="5"/>
            <c:spPr>
              <a:solidFill>
                <a:schemeClr val="accent4">
                  <a:lumMod val="60000"/>
                </a:schemeClr>
              </a:solidFill>
              <a:ln w="9525">
                <a:solidFill>
                  <a:schemeClr val="accent4">
                    <a:lumMod val="60000"/>
                  </a:schemeClr>
                </a:solidFill>
              </a:ln>
              <a:effectLst/>
            </c:spPr>
          </c:marker>
          <c:cat>
            <c:numRef>
              <c:f>'Recovery - Overview'!$A$5:$A$34</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'Recovery - Overview'!$K$5:$K$34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9-89F4-4BC7-9601-73D36E0CCCE2}"/>
            </c:ext>
          </c:extLst>
        </c:ser>
        <c:ser>
          <c:idx val="10"/>
          <c:order val="10"/>
          <c:tx>
            <c:strRef>
              <c:f>'Recovery - Overview'!$L$4</c:f>
              <c:strCache>
                <c:ptCount val="1"/>
                <c:pt idx="0">
                  <c:v>Empty</c:v>
                </c:pt>
              </c:strCache>
            </c:strRef>
          </c:tx>
          <c:spPr>
            <a:ln w="28575" cap="rnd">
              <a:solidFill>
                <a:schemeClr val="accent5">
                  <a:lumMod val="60000"/>
                </a:schemeClr>
              </a:solidFill>
              <a:round/>
            </a:ln>
            <a:effectLst/>
          </c:spPr>
          <c:marker>
            <c:symbol val="circle"/>
            <c:size val="5"/>
            <c:spPr>
              <a:solidFill>
                <a:schemeClr val="accent5">
                  <a:lumMod val="60000"/>
                </a:schemeClr>
              </a:solidFill>
              <a:ln w="9525">
                <a:solidFill>
                  <a:schemeClr val="accent5">
                    <a:lumMod val="60000"/>
                  </a:schemeClr>
                </a:solidFill>
              </a:ln>
              <a:effectLst/>
            </c:spPr>
          </c:marker>
          <c:cat>
            <c:numRef>
              <c:f>'Recovery - Overview'!$A$5:$A$34</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'Recovery - Overview'!$L$5:$L$34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A-89F4-4BC7-9601-73D36E0CCCE2}"/>
            </c:ext>
          </c:extLst>
        </c:ser>
        <c:ser>
          <c:idx val="11"/>
          <c:order val="11"/>
          <c:tx>
            <c:strRef>
              <c:f>'Recovery - Overview'!$M$4</c:f>
              <c:strCache>
                <c:ptCount val="1"/>
                <c:pt idx="0">
                  <c:v>Empty</c:v>
                </c:pt>
              </c:strCache>
            </c:strRef>
          </c:tx>
          <c:spPr>
            <a:ln w="28575" cap="rnd">
              <a:solidFill>
                <a:schemeClr val="accent6">
                  <a:lumMod val="60000"/>
                </a:schemeClr>
              </a:solidFill>
              <a:round/>
            </a:ln>
            <a:effectLst/>
          </c:spPr>
          <c:marker>
            <c:symbol val="circle"/>
            <c:size val="5"/>
            <c:spPr>
              <a:solidFill>
                <a:schemeClr val="accent6">
                  <a:lumMod val="60000"/>
                </a:schemeClr>
              </a:solidFill>
              <a:ln w="9525">
                <a:solidFill>
                  <a:schemeClr val="accent6">
                    <a:lumMod val="60000"/>
                  </a:schemeClr>
                </a:solidFill>
              </a:ln>
              <a:effectLst/>
            </c:spPr>
          </c:marker>
          <c:cat>
            <c:numRef>
              <c:f>'Recovery - Overview'!$A$5:$A$34</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'Recovery - Overview'!$M$5:$M$34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B-89F4-4BC7-9601-73D36E0CCCE2}"/>
            </c:ext>
          </c:extLst>
        </c:ser>
        <c:ser>
          <c:idx val="12"/>
          <c:order val="12"/>
          <c:tx>
            <c:strRef>
              <c:f>'Recovery - Overview'!$N$4</c:f>
              <c:strCache>
                <c:ptCount val="1"/>
                <c:pt idx="0">
                  <c:v>Empty</c:v>
                </c:pt>
              </c:strCache>
            </c:strRef>
          </c:tx>
          <c:spPr>
            <a:ln w="28575" cap="rnd">
              <a:solidFill>
                <a:schemeClr val="accent1">
                  <a:lumMod val="80000"/>
                  <a:lumOff val="20000"/>
                </a:schemeClr>
              </a:solidFill>
              <a:round/>
            </a:ln>
            <a:effectLst/>
          </c:spPr>
          <c:marker>
            <c:symbol val="circle"/>
            <c:size val="5"/>
            <c:spPr>
              <a:solidFill>
                <a:schemeClr val="accent1">
                  <a:lumMod val="80000"/>
                  <a:lumOff val="20000"/>
                </a:schemeClr>
              </a:solidFill>
              <a:ln w="9525">
                <a:solidFill>
                  <a:schemeClr val="accent1">
                    <a:lumMod val="80000"/>
                    <a:lumOff val="20000"/>
                  </a:schemeClr>
                </a:solidFill>
              </a:ln>
              <a:effectLst/>
            </c:spPr>
          </c:marker>
          <c:cat>
            <c:numRef>
              <c:f>'Recovery - Overview'!$A$5:$A$34</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'Recovery - Overview'!$N$5:$N$34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C-89F4-4BC7-9601-73D36E0CCCE2}"/>
            </c:ext>
          </c:extLst>
        </c:ser>
        <c:ser>
          <c:idx val="13"/>
          <c:order val="13"/>
          <c:tx>
            <c:strRef>
              <c:f>'Recovery - Overview'!$O$4</c:f>
              <c:strCache>
                <c:ptCount val="1"/>
                <c:pt idx="0">
                  <c:v>Empty</c:v>
                </c:pt>
              </c:strCache>
            </c:strRef>
          </c:tx>
          <c:spPr>
            <a:ln w="28575" cap="rnd">
              <a:solidFill>
                <a:schemeClr val="accent2">
                  <a:lumMod val="80000"/>
                  <a:lumOff val="20000"/>
                </a:schemeClr>
              </a:solidFill>
              <a:round/>
            </a:ln>
            <a:effectLst/>
          </c:spPr>
          <c:marker>
            <c:symbol val="circle"/>
            <c:size val="5"/>
            <c:spPr>
              <a:solidFill>
                <a:schemeClr val="accent2">
                  <a:lumMod val="80000"/>
                  <a:lumOff val="20000"/>
                </a:schemeClr>
              </a:solidFill>
              <a:ln w="9525">
                <a:solidFill>
                  <a:schemeClr val="accent2">
                    <a:lumMod val="80000"/>
                    <a:lumOff val="20000"/>
                  </a:schemeClr>
                </a:solidFill>
              </a:ln>
              <a:effectLst/>
            </c:spPr>
          </c:marker>
          <c:cat>
            <c:numRef>
              <c:f>'Recovery - Overview'!$A$5:$A$34</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'Recovery - Overview'!$O$5:$O$34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D-89F4-4BC7-9601-73D36E0CCCE2}"/>
            </c:ext>
          </c:extLst>
        </c:ser>
        <c:ser>
          <c:idx val="14"/>
          <c:order val="14"/>
          <c:tx>
            <c:strRef>
              <c:f>'Recovery - Overview'!$P$4</c:f>
              <c:strCache>
                <c:ptCount val="1"/>
                <c:pt idx="0">
                  <c:v>Empty</c:v>
                </c:pt>
              </c:strCache>
            </c:strRef>
          </c:tx>
          <c:spPr>
            <a:ln w="28575" cap="rnd">
              <a:solidFill>
                <a:schemeClr val="accent3">
                  <a:lumMod val="80000"/>
                  <a:lumOff val="20000"/>
                </a:schemeClr>
              </a:solidFill>
              <a:round/>
            </a:ln>
            <a:effectLst/>
          </c:spPr>
          <c:marker>
            <c:symbol val="circle"/>
            <c:size val="5"/>
            <c:spPr>
              <a:solidFill>
                <a:schemeClr val="accent3">
                  <a:lumMod val="80000"/>
                  <a:lumOff val="20000"/>
                </a:schemeClr>
              </a:solidFill>
              <a:ln w="9525">
                <a:solidFill>
                  <a:schemeClr val="accent3">
                    <a:lumMod val="80000"/>
                    <a:lumOff val="20000"/>
                  </a:schemeClr>
                </a:solidFill>
              </a:ln>
              <a:effectLst/>
            </c:spPr>
          </c:marker>
          <c:cat>
            <c:numRef>
              <c:f>'Recovery - Overview'!$A$5:$A$34</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'Recovery - Overview'!$P$5:$P$34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E-89F4-4BC7-9601-73D36E0CCCE2}"/>
            </c:ext>
          </c:extLst>
        </c:ser>
        <c:ser>
          <c:idx val="15"/>
          <c:order val="15"/>
          <c:tx>
            <c:strRef>
              <c:f>'Recovery - Overview'!$Q$4</c:f>
              <c:strCache>
                <c:ptCount val="1"/>
                <c:pt idx="0">
                  <c:v>Empty</c:v>
                </c:pt>
              </c:strCache>
            </c:strRef>
          </c:tx>
          <c:spPr>
            <a:ln w="28575" cap="rnd">
              <a:solidFill>
                <a:schemeClr val="accent4">
                  <a:lumMod val="80000"/>
                  <a:lumOff val="20000"/>
                </a:schemeClr>
              </a:solidFill>
              <a:round/>
            </a:ln>
            <a:effectLst/>
          </c:spPr>
          <c:marker>
            <c:symbol val="circle"/>
            <c:size val="5"/>
            <c:spPr>
              <a:solidFill>
                <a:schemeClr val="accent4">
                  <a:lumMod val="80000"/>
                  <a:lumOff val="20000"/>
                </a:schemeClr>
              </a:solidFill>
              <a:ln w="9525">
                <a:solidFill>
                  <a:schemeClr val="accent4">
                    <a:lumMod val="80000"/>
                    <a:lumOff val="20000"/>
                  </a:schemeClr>
                </a:solidFill>
              </a:ln>
              <a:effectLst/>
            </c:spPr>
          </c:marker>
          <c:cat>
            <c:numRef>
              <c:f>'Recovery - Overview'!$A$5:$A$34</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'Recovery - Overview'!$Q$5:$Q$34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F-89F4-4BC7-9601-73D36E0CCCE2}"/>
            </c:ext>
          </c:extLst>
        </c:ser>
        <c:ser>
          <c:idx val="16"/>
          <c:order val="16"/>
          <c:tx>
            <c:strRef>
              <c:f>'Recovery - Overview'!$R$4</c:f>
              <c:strCache>
                <c:ptCount val="1"/>
                <c:pt idx="0">
                  <c:v>Empty</c:v>
                </c:pt>
              </c:strCache>
            </c:strRef>
          </c:tx>
          <c:spPr>
            <a:ln w="28575" cap="rnd">
              <a:solidFill>
                <a:schemeClr val="accent5">
                  <a:lumMod val="80000"/>
                  <a:lumOff val="20000"/>
                </a:schemeClr>
              </a:solidFill>
              <a:round/>
            </a:ln>
            <a:effectLst/>
          </c:spPr>
          <c:marker>
            <c:symbol val="circle"/>
            <c:size val="5"/>
            <c:spPr>
              <a:solidFill>
                <a:schemeClr val="accent5">
                  <a:lumMod val="80000"/>
                  <a:lumOff val="20000"/>
                </a:schemeClr>
              </a:solidFill>
              <a:ln w="9525">
                <a:solidFill>
                  <a:schemeClr val="accent5">
                    <a:lumMod val="80000"/>
                    <a:lumOff val="20000"/>
                  </a:schemeClr>
                </a:solidFill>
              </a:ln>
              <a:effectLst/>
            </c:spPr>
          </c:marker>
          <c:cat>
            <c:numRef>
              <c:f>'Recovery - Overview'!$A$5:$A$34</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'Recovery - Overview'!$R$5:$R$34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10-89F4-4BC7-9601-73D36E0CCCE2}"/>
            </c:ext>
          </c:extLst>
        </c:ser>
        <c:ser>
          <c:idx val="17"/>
          <c:order val="17"/>
          <c:tx>
            <c:strRef>
              <c:f>'Recovery - Overview'!$S$4</c:f>
              <c:strCache>
                <c:ptCount val="1"/>
                <c:pt idx="0">
                  <c:v>Empty</c:v>
                </c:pt>
              </c:strCache>
            </c:strRef>
          </c:tx>
          <c:spPr>
            <a:ln w="28575" cap="rnd">
              <a:solidFill>
                <a:schemeClr val="accent6">
                  <a:lumMod val="80000"/>
                  <a:lumOff val="20000"/>
                </a:schemeClr>
              </a:solidFill>
              <a:round/>
            </a:ln>
            <a:effectLst/>
          </c:spPr>
          <c:marker>
            <c:symbol val="circle"/>
            <c:size val="5"/>
            <c:spPr>
              <a:solidFill>
                <a:schemeClr val="accent6">
                  <a:lumMod val="80000"/>
                  <a:lumOff val="20000"/>
                </a:schemeClr>
              </a:solidFill>
              <a:ln w="9525">
                <a:solidFill>
                  <a:schemeClr val="accent6">
                    <a:lumMod val="80000"/>
                    <a:lumOff val="20000"/>
                  </a:schemeClr>
                </a:solidFill>
              </a:ln>
              <a:effectLst/>
            </c:spPr>
          </c:marker>
          <c:cat>
            <c:numRef>
              <c:f>'Recovery - Overview'!$A$5:$A$34</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'Recovery - Overview'!$S$5:$S$34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11-89F4-4BC7-9601-73D36E0CCCE2}"/>
            </c:ext>
          </c:extLst>
        </c:ser>
        <c:ser>
          <c:idx val="18"/>
          <c:order val="18"/>
          <c:tx>
            <c:strRef>
              <c:f>'Recovery - Overview'!$T$4</c:f>
              <c:strCache>
                <c:ptCount val="1"/>
                <c:pt idx="0">
                  <c:v>Empty</c:v>
                </c:pt>
              </c:strCache>
            </c:strRef>
          </c:tx>
          <c:spPr>
            <a:ln w="28575" cap="rnd">
              <a:solidFill>
                <a:schemeClr val="accent1">
                  <a:lumMod val="80000"/>
                </a:schemeClr>
              </a:solidFill>
              <a:round/>
            </a:ln>
            <a:effectLst/>
          </c:spPr>
          <c:marker>
            <c:symbol val="circle"/>
            <c:size val="5"/>
            <c:spPr>
              <a:solidFill>
                <a:schemeClr val="accent1">
                  <a:lumMod val="80000"/>
                </a:schemeClr>
              </a:solidFill>
              <a:ln w="9525">
                <a:solidFill>
                  <a:schemeClr val="accent1">
                    <a:lumMod val="80000"/>
                  </a:schemeClr>
                </a:solidFill>
              </a:ln>
              <a:effectLst/>
            </c:spPr>
          </c:marker>
          <c:cat>
            <c:numRef>
              <c:f>'Recovery - Overview'!$A$5:$A$34</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'Recovery - Overview'!$T$5:$T$34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12-89F4-4BC7-9601-73D36E0CCCE2}"/>
            </c:ext>
          </c:extLst>
        </c:ser>
        <c:ser>
          <c:idx val="19"/>
          <c:order val="19"/>
          <c:tx>
            <c:strRef>
              <c:f>'Recovery - Overview'!$U$4</c:f>
              <c:strCache>
                <c:ptCount val="1"/>
                <c:pt idx="0">
                  <c:v>Empty</c:v>
                </c:pt>
              </c:strCache>
            </c:strRef>
          </c:tx>
          <c:spPr>
            <a:ln w="28575" cap="rnd">
              <a:solidFill>
                <a:schemeClr val="accent2">
                  <a:lumMod val="80000"/>
                </a:schemeClr>
              </a:solidFill>
              <a:round/>
            </a:ln>
            <a:effectLst/>
          </c:spPr>
          <c:marker>
            <c:symbol val="circle"/>
            <c:size val="5"/>
            <c:spPr>
              <a:solidFill>
                <a:schemeClr val="accent2">
                  <a:lumMod val="80000"/>
                </a:schemeClr>
              </a:solidFill>
              <a:ln w="9525">
                <a:solidFill>
                  <a:schemeClr val="accent2">
                    <a:lumMod val="80000"/>
                  </a:schemeClr>
                </a:solidFill>
              </a:ln>
              <a:effectLst/>
            </c:spPr>
          </c:marker>
          <c:cat>
            <c:numRef>
              <c:f>'Recovery - Overview'!$A$5:$A$34</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'Recovery - Overview'!$U$5:$U$34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13-89F4-4BC7-9601-73D36E0CCCE2}"/>
            </c:ext>
          </c:extLst>
        </c:ser>
        <c:dLbls>
          <c:showLegendKey val="0"/>
          <c:showVal val="0"/>
          <c:showCatName val="0"/>
          <c:showSerName val="0"/>
          <c:showPercent val="0"/>
          <c:showBubbleSize val="0"/>
        </c:dLbls>
        <c:marker val="1"/>
        <c:smooth val="0"/>
        <c:axId val="671980536"/>
        <c:axId val="671979552"/>
      </c:lineChart>
      <c:catAx>
        <c:axId val="6719805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71979552"/>
        <c:crosses val="autoZero"/>
        <c:auto val="1"/>
        <c:lblAlgn val="ctr"/>
        <c:lblOffset val="100"/>
        <c:noMultiLvlLbl val="0"/>
      </c:catAx>
      <c:valAx>
        <c:axId val="671979552"/>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7198053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'Recovery EXT - O&amp;A'!$B$4</c:f>
              <c:strCache>
                <c:ptCount val="1"/>
                <c:pt idx="0">
                  <c:v>Empty</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f>'Recovery EXT - O&amp;A'!$A$5:$A$34</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'Recovery EXT - O&amp;A'!$B$5:$B$34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0-FCF4-4F1A-BA0A-FEE8F2677F46}"/>
            </c:ext>
          </c:extLst>
        </c:ser>
        <c:ser>
          <c:idx val="1"/>
          <c:order val="1"/>
          <c:tx>
            <c:strRef>
              <c:f>'Recovery EXT - O&amp;A'!$C$4</c:f>
              <c:strCache>
                <c:ptCount val="1"/>
                <c:pt idx="0">
                  <c:v>Empty</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f>'Recovery EXT - O&amp;A'!$A$5:$A$34</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'Recovery EXT - O&amp;A'!$C$5:$C$34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1-FCF4-4F1A-BA0A-FEE8F2677F46}"/>
            </c:ext>
          </c:extLst>
        </c:ser>
        <c:ser>
          <c:idx val="2"/>
          <c:order val="2"/>
          <c:tx>
            <c:strRef>
              <c:f>'Recovery EXT - O&amp;A'!$D$4</c:f>
              <c:strCache>
                <c:ptCount val="1"/>
                <c:pt idx="0">
                  <c:v>Empty</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numRef>
              <c:f>'Recovery EXT - O&amp;A'!$A$5:$A$34</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'Recovery EXT - O&amp;A'!$D$5:$D$34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2-FCF4-4F1A-BA0A-FEE8F2677F46}"/>
            </c:ext>
          </c:extLst>
        </c:ser>
        <c:ser>
          <c:idx val="3"/>
          <c:order val="3"/>
          <c:tx>
            <c:strRef>
              <c:f>'Recovery EXT - O&amp;A'!$E$4</c:f>
              <c:strCache>
                <c:ptCount val="1"/>
                <c:pt idx="0">
                  <c:v>Empty</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cat>
            <c:numRef>
              <c:f>'Recovery EXT - O&amp;A'!$A$5:$A$34</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'Recovery EXT - O&amp;A'!$E$5:$E$34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3-FCF4-4F1A-BA0A-FEE8F2677F46}"/>
            </c:ext>
          </c:extLst>
        </c:ser>
        <c:ser>
          <c:idx val="4"/>
          <c:order val="4"/>
          <c:tx>
            <c:strRef>
              <c:f>'Recovery EXT - O&amp;A'!$F$4</c:f>
              <c:strCache>
                <c:ptCount val="1"/>
                <c:pt idx="0">
                  <c:v>2016 - Q3</c:v>
                </c:pt>
              </c:strCache>
            </c:strRef>
          </c:tx>
          <c:spPr>
            <a:ln w="28575" cap="rnd">
              <a:solidFill>
                <a:schemeClr val="accent5"/>
              </a:solidFill>
              <a:round/>
            </a:ln>
            <a:effectLst/>
          </c:spPr>
          <c:marker>
            <c:symbol val="circle"/>
            <c:size val="5"/>
            <c:spPr>
              <a:solidFill>
                <a:schemeClr val="accent5"/>
              </a:solidFill>
              <a:ln w="9525">
                <a:solidFill>
                  <a:schemeClr val="accent5"/>
                </a:solidFill>
              </a:ln>
              <a:effectLst/>
            </c:spPr>
          </c:marker>
          <c:cat>
            <c:numRef>
              <c:f>'Recovery EXT - O&amp;A'!$A$5:$A$34</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'Recovery EXT - O&amp;A'!$F$5:$F$34</c:f>
              <c:numCache>
                <c:formatCode>0.00%</c:formatCode>
                <c:ptCount val="30"/>
                <c:pt idx="0">
                  <c:v>0</c:v>
                </c:pt>
                <c:pt idx="1">
                  <c:v>1.6501241718439315E-2</c:v>
                </c:pt>
                <c:pt idx="2">
                  <c:v>6.2680108177021771E-2</c:v>
                </c:pt>
                <c:pt idx="3">
                  <c:v>0.18481393174052685</c:v>
                </c:pt>
                <c:pt idx="4">
                  <c:v>0.24423071935043544</c:v>
                </c:pt>
                <c:pt idx="5">
                  <c:v>0.26899490241718238</c:v>
                </c:pt>
                <c:pt idx="6">
                  <c:v>0.30340639803643471</c:v>
                </c:pt>
                <c:pt idx="7">
                  <c:v>0.30340639803643471</c:v>
                </c:pt>
                <c:pt idx="8">
                  <c:v>0.30340639803643471</c:v>
                </c:pt>
                <c:pt idx="9">
                  <c:v>0.30340639803643471</c:v>
                </c:pt>
                <c:pt idx="10">
                  <c:v>0.30340639803643471</c:v>
                </c:pt>
                <c:pt idx="11">
                  <c:v>0.30340639803643471</c:v>
                </c:pt>
                <c:pt idx="12">
                  <c:v>0.30340639803643471</c:v>
                </c:pt>
                <c:pt idx="13">
                  <c:v>0.30340639803643471</c:v>
                </c:pt>
                <c:pt idx="14">
                  <c:v>0.30340639803643471</c:v>
                </c:pt>
                <c:pt idx="15">
                  <c:v>0.30340639803643471</c:v>
                </c:pt>
                <c:pt idx="16">
                  <c:v>0.30340639803643471</c:v>
                </c:pt>
                <c:pt idx="17">
                  <c:v>0.30340639803643471</c:v>
                </c:pt>
                <c:pt idx="18">
                  <c:v>0.30340639803643471</c:v>
                </c:pt>
                <c:pt idx="19">
                  <c:v>0.30340639803643471</c:v>
                </c:pt>
                <c:pt idx="20">
                  <c:v>0.30340639803643471</c:v>
                </c:pt>
                <c:pt idx="21">
                  <c:v>0.30340639803643471</c:v>
                </c:pt>
                <c:pt idx="22">
                  <c:v>0.30340639803643471</c:v>
                </c:pt>
                <c:pt idx="23">
                  <c:v>0.30340639803643471</c:v>
                </c:pt>
                <c:pt idx="24">
                  <c:v>0.30340639803643471</c:v>
                </c:pt>
                <c:pt idx="25">
                  <c:v>0.30340639803643471</c:v>
                </c:pt>
                <c:pt idx="26">
                  <c:v>0.30340639803643471</c:v>
                </c:pt>
                <c:pt idx="27">
                  <c:v>0.30340639803643471</c:v>
                </c:pt>
                <c:pt idx="28">
                  <c:v>0.30340639803643471</c:v>
                </c:pt>
                <c:pt idx="29">
                  <c:v>0.30340639803643471</c:v>
                </c:pt>
              </c:numCache>
            </c:numRef>
          </c:val>
          <c:smooth val="0"/>
          <c:extLst>
            <c:ext xmlns:c16="http://schemas.microsoft.com/office/drawing/2014/chart" uri="{C3380CC4-5D6E-409C-BE32-E72D297353CC}">
              <c16:uniqueId val="{00000004-FCF4-4F1A-BA0A-FEE8F2677F46}"/>
            </c:ext>
          </c:extLst>
        </c:ser>
        <c:ser>
          <c:idx val="5"/>
          <c:order val="5"/>
          <c:tx>
            <c:strRef>
              <c:f>'Recovery EXT - O&amp;A'!$G$4</c:f>
              <c:strCache>
                <c:ptCount val="1"/>
                <c:pt idx="0">
                  <c:v>2016 - Q4</c:v>
                </c:pt>
              </c:strCache>
            </c:strRef>
          </c:tx>
          <c:spPr>
            <a:ln w="28575" cap="rnd">
              <a:solidFill>
                <a:schemeClr val="accent6"/>
              </a:solidFill>
              <a:round/>
            </a:ln>
            <a:effectLst/>
          </c:spPr>
          <c:marker>
            <c:symbol val="circle"/>
            <c:size val="5"/>
            <c:spPr>
              <a:solidFill>
                <a:schemeClr val="accent6"/>
              </a:solidFill>
              <a:ln w="9525">
                <a:solidFill>
                  <a:schemeClr val="accent6"/>
                </a:solidFill>
              </a:ln>
              <a:effectLst/>
            </c:spPr>
          </c:marker>
          <c:cat>
            <c:numRef>
              <c:f>'Recovery EXT - O&amp;A'!$A$5:$A$34</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'Recovery EXT - O&amp;A'!$G$5:$G$34</c:f>
              <c:numCache>
                <c:formatCode>0.00%</c:formatCode>
                <c:ptCount val="30"/>
                <c:pt idx="0">
                  <c:v>2.2056796250344637E-2</c:v>
                </c:pt>
                <c:pt idx="1">
                  <c:v>5.2706438682585323E-2</c:v>
                </c:pt>
                <c:pt idx="2">
                  <c:v>0.16227823048338189</c:v>
                </c:pt>
                <c:pt idx="3">
                  <c:v>0.22806488637670058</c:v>
                </c:pt>
                <c:pt idx="4">
                  <c:v>0.29374269158864491</c:v>
                </c:pt>
                <c:pt idx="5">
                  <c:v>0.35942049680058924</c:v>
                </c:pt>
                <c:pt idx="6">
                  <c:v>0.39882717992775585</c:v>
                </c:pt>
                <c:pt idx="7">
                  <c:v>0.39882717992775585</c:v>
                </c:pt>
                <c:pt idx="8">
                  <c:v>0.39882717992775585</c:v>
                </c:pt>
                <c:pt idx="9">
                  <c:v>0.39882717992775585</c:v>
                </c:pt>
                <c:pt idx="10">
                  <c:v>0.39882717992775585</c:v>
                </c:pt>
                <c:pt idx="11">
                  <c:v>0.39882717992775585</c:v>
                </c:pt>
                <c:pt idx="12">
                  <c:v>0.39882717992775585</c:v>
                </c:pt>
                <c:pt idx="13">
                  <c:v>0.39882717992775585</c:v>
                </c:pt>
                <c:pt idx="14">
                  <c:v>0.39882717992775585</c:v>
                </c:pt>
                <c:pt idx="15">
                  <c:v>0.39882717992775585</c:v>
                </c:pt>
                <c:pt idx="16">
                  <c:v>0.39882717992775585</c:v>
                </c:pt>
                <c:pt idx="17">
                  <c:v>0.39882717992775585</c:v>
                </c:pt>
                <c:pt idx="18">
                  <c:v>0.39882717992775585</c:v>
                </c:pt>
                <c:pt idx="19">
                  <c:v>0.39882717992775585</c:v>
                </c:pt>
                <c:pt idx="20">
                  <c:v>0.39882717992775585</c:v>
                </c:pt>
                <c:pt idx="21">
                  <c:v>0.39882717992775585</c:v>
                </c:pt>
                <c:pt idx="22">
                  <c:v>0.39882717992775585</c:v>
                </c:pt>
                <c:pt idx="23">
                  <c:v>0.39882717992775585</c:v>
                </c:pt>
                <c:pt idx="24">
                  <c:v>0.39882717992775585</c:v>
                </c:pt>
                <c:pt idx="25">
                  <c:v>0.39882717992775585</c:v>
                </c:pt>
                <c:pt idx="26">
                  <c:v>0.39882717992775585</c:v>
                </c:pt>
                <c:pt idx="27">
                  <c:v>0.39882717992775585</c:v>
                </c:pt>
                <c:pt idx="28">
                  <c:v>0.39882717992775585</c:v>
                </c:pt>
                <c:pt idx="29">
                  <c:v>0.39882717992775585</c:v>
                </c:pt>
              </c:numCache>
            </c:numRef>
          </c:val>
          <c:smooth val="0"/>
          <c:extLst>
            <c:ext xmlns:c16="http://schemas.microsoft.com/office/drawing/2014/chart" uri="{C3380CC4-5D6E-409C-BE32-E72D297353CC}">
              <c16:uniqueId val="{00000005-FCF4-4F1A-BA0A-FEE8F2677F46}"/>
            </c:ext>
          </c:extLst>
        </c:ser>
        <c:ser>
          <c:idx val="6"/>
          <c:order val="6"/>
          <c:tx>
            <c:strRef>
              <c:f>'Recovery EXT - O&amp;A'!$H$4</c:f>
              <c:strCache>
                <c:ptCount val="1"/>
                <c:pt idx="0">
                  <c:v>Empty</c:v>
                </c:pt>
              </c:strCache>
            </c:strRef>
          </c:tx>
          <c:spPr>
            <a:ln w="28575" cap="rnd">
              <a:solidFill>
                <a:schemeClr val="accent1">
                  <a:lumMod val="60000"/>
                </a:schemeClr>
              </a:solidFill>
              <a:round/>
            </a:ln>
            <a:effectLst/>
          </c:spPr>
          <c:marker>
            <c:symbol val="circle"/>
            <c:size val="5"/>
            <c:spPr>
              <a:solidFill>
                <a:schemeClr val="accent1">
                  <a:lumMod val="60000"/>
                </a:schemeClr>
              </a:solidFill>
              <a:ln w="9525">
                <a:solidFill>
                  <a:schemeClr val="accent1">
                    <a:lumMod val="60000"/>
                  </a:schemeClr>
                </a:solidFill>
              </a:ln>
              <a:effectLst/>
            </c:spPr>
          </c:marker>
          <c:cat>
            <c:numRef>
              <c:f>'Recovery EXT - O&amp;A'!$A$5:$A$34</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'Recovery EXT - O&amp;A'!$H$5:$H$34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6-FCF4-4F1A-BA0A-FEE8F2677F46}"/>
            </c:ext>
          </c:extLst>
        </c:ser>
        <c:ser>
          <c:idx val="7"/>
          <c:order val="7"/>
          <c:tx>
            <c:strRef>
              <c:f>'Recovery EXT - O&amp;A'!$I$4</c:f>
              <c:strCache>
                <c:ptCount val="1"/>
                <c:pt idx="0">
                  <c:v>Empty</c:v>
                </c:pt>
              </c:strCache>
            </c:strRef>
          </c:tx>
          <c:spPr>
            <a:ln w="28575" cap="rnd">
              <a:solidFill>
                <a:schemeClr val="accent2">
                  <a:lumMod val="60000"/>
                </a:schemeClr>
              </a:solidFill>
              <a:round/>
            </a:ln>
            <a:effectLst/>
          </c:spPr>
          <c:marker>
            <c:symbol val="circle"/>
            <c:size val="5"/>
            <c:spPr>
              <a:solidFill>
                <a:schemeClr val="accent2">
                  <a:lumMod val="60000"/>
                </a:schemeClr>
              </a:solidFill>
              <a:ln w="9525">
                <a:solidFill>
                  <a:schemeClr val="accent2">
                    <a:lumMod val="60000"/>
                  </a:schemeClr>
                </a:solidFill>
              </a:ln>
              <a:effectLst/>
            </c:spPr>
          </c:marker>
          <c:cat>
            <c:numRef>
              <c:f>'Recovery EXT - O&amp;A'!$A$5:$A$34</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'Recovery EXT - O&amp;A'!$I$5:$I$34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7-FCF4-4F1A-BA0A-FEE8F2677F46}"/>
            </c:ext>
          </c:extLst>
        </c:ser>
        <c:ser>
          <c:idx val="8"/>
          <c:order val="8"/>
          <c:tx>
            <c:strRef>
              <c:f>'Recovery EXT - O&amp;A'!$J$4</c:f>
              <c:strCache>
                <c:ptCount val="1"/>
                <c:pt idx="0">
                  <c:v>Empty</c:v>
                </c:pt>
              </c:strCache>
            </c:strRef>
          </c:tx>
          <c:spPr>
            <a:ln w="28575" cap="rnd">
              <a:solidFill>
                <a:schemeClr val="accent3">
                  <a:lumMod val="60000"/>
                </a:schemeClr>
              </a:solidFill>
              <a:round/>
            </a:ln>
            <a:effectLst/>
          </c:spPr>
          <c:marker>
            <c:symbol val="circle"/>
            <c:size val="5"/>
            <c:spPr>
              <a:solidFill>
                <a:schemeClr val="accent3">
                  <a:lumMod val="60000"/>
                </a:schemeClr>
              </a:solidFill>
              <a:ln w="9525">
                <a:solidFill>
                  <a:schemeClr val="accent3">
                    <a:lumMod val="60000"/>
                  </a:schemeClr>
                </a:solidFill>
              </a:ln>
              <a:effectLst/>
            </c:spPr>
          </c:marker>
          <c:cat>
            <c:numRef>
              <c:f>'Recovery EXT - O&amp;A'!$A$5:$A$34</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'Recovery EXT - O&amp;A'!$J$5:$J$34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8-FCF4-4F1A-BA0A-FEE8F2677F46}"/>
            </c:ext>
          </c:extLst>
        </c:ser>
        <c:ser>
          <c:idx val="9"/>
          <c:order val="9"/>
          <c:tx>
            <c:strRef>
              <c:f>'Recovery EXT - O&amp;A'!$K$4</c:f>
              <c:strCache>
                <c:ptCount val="1"/>
                <c:pt idx="0">
                  <c:v>Empty</c:v>
                </c:pt>
              </c:strCache>
            </c:strRef>
          </c:tx>
          <c:spPr>
            <a:ln w="28575" cap="rnd">
              <a:solidFill>
                <a:schemeClr val="accent4">
                  <a:lumMod val="60000"/>
                </a:schemeClr>
              </a:solidFill>
              <a:round/>
            </a:ln>
            <a:effectLst/>
          </c:spPr>
          <c:marker>
            <c:symbol val="circle"/>
            <c:size val="5"/>
            <c:spPr>
              <a:solidFill>
                <a:schemeClr val="accent4">
                  <a:lumMod val="60000"/>
                </a:schemeClr>
              </a:solidFill>
              <a:ln w="9525">
                <a:solidFill>
                  <a:schemeClr val="accent4">
                    <a:lumMod val="60000"/>
                  </a:schemeClr>
                </a:solidFill>
              </a:ln>
              <a:effectLst/>
            </c:spPr>
          </c:marker>
          <c:cat>
            <c:numRef>
              <c:f>'Recovery EXT - O&amp;A'!$A$5:$A$34</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'Recovery EXT - O&amp;A'!$K$5:$K$34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9-FCF4-4F1A-BA0A-FEE8F2677F46}"/>
            </c:ext>
          </c:extLst>
        </c:ser>
        <c:ser>
          <c:idx val="10"/>
          <c:order val="10"/>
          <c:tx>
            <c:strRef>
              <c:f>'Recovery EXT - O&amp;A'!$L$4</c:f>
              <c:strCache>
                <c:ptCount val="1"/>
                <c:pt idx="0">
                  <c:v>Empty</c:v>
                </c:pt>
              </c:strCache>
            </c:strRef>
          </c:tx>
          <c:spPr>
            <a:ln w="28575" cap="rnd">
              <a:solidFill>
                <a:schemeClr val="accent5">
                  <a:lumMod val="60000"/>
                </a:schemeClr>
              </a:solidFill>
              <a:round/>
            </a:ln>
            <a:effectLst/>
          </c:spPr>
          <c:marker>
            <c:symbol val="circle"/>
            <c:size val="5"/>
            <c:spPr>
              <a:solidFill>
                <a:schemeClr val="accent5">
                  <a:lumMod val="60000"/>
                </a:schemeClr>
              </a:solidFill>
              <a:ln w="9525">
                <a:solidFill>
                  <a:schemeClr val="accent5">
                    <a:lumMod val="60000"/>
                  </a:schemeClr>
                </a:solidFill>
              </a:ln>
              <a:effectLst/>
            </c:spPr>
          </c:marker>
          <c:cat>
            <c:numRef>
              <c:f>'Recovery EXT - O&amp;A'!$A$5:$A$34</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'Recovery EXT - O&amp;A'!$L$5:$L$34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A-FCF4-4F1A-BA0A-FEE8F2677F46}"/>
            </c:ext>
          </c:extLst>
        </c:ser>
        <c:ser>
          <c:idx val="11"/>
          <c:order val="11"/>
          <c:tx>
            <c:strRef>
              <c:f>'Recovery EXT - O&amp;A'!$M$4</c:f>
              <c:strCache>
                <c:ptCount val="1"/>
                <c:pt idx="0">
                  <c:v>Empty</c:v>
                </c:pt>
              </c:strCache>
            </c:strRef>
          </c:tx>
          <c:spPr>
            <a:ln w="28575" cap="rnd">
              <a:solidFill>
                <a:schemeClr val="accent6">
                  <a:lumMod val="60000"/>
                </a:schemeClr>
              </a:solidFill>
              <a:round/>
            </a:ln>
            <a:effectLst/>
          </c:spPr>
          <c:marker>
            <c:symbol val="circle"/>
            <c:size val="5"/>
            <c:spPr>
              <a:solidFill>
                <a:schemeClr val="accent6">
                  <a:lumMod val="60000"/>
                </a:schemeClr>
              </a:solidFill>
              <a:ln w="9525">
                <a:solidFill>
                  <a:schemeClr val="accent6">
                    <a:lumMod val="60000"/>
                  </a:schemeClr>
                </a:solidFill>
              </a:ln>
              <a:effectLst/>
            </c:spPr>
          </c:marker>
          <c:cat>
            <c:numRef>
              <c:f>'Recovery EXT - O&amp;A'!$A$5:$A$34</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'Recovery EXT - O&amp;A'!$M$5:$M$34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B-FCF4-4F1A-BA0A-FEE8F2677F46}"/>
            </c:ext>
          </c:extLst>
        </c:ser>
        <c:ser>
          <c:idx val="12"/>
          <c:order val="12"/>
          <c:tx>
            <c:strRef>
              <c:f>'Recovery EXT - O&amp;A'!$N$4</c:f>
              <c:strCache>
                <c:ptCount val="1"/>
                <c:pt idx="0">
                  <c:v>Empty</c:v>
                </c:pt>
              </c:strCache>
            </c:strRef>
          </c:tx>
          <c:spPr>
            <a:ln w="28575" cap="rnd">
              <a:solidFill>
                <a:schemeClr val="accent1">
                  <a:lumMod val="80000"/>
                  <a:lumOff val="20000"/>
                </a:schemeClr>
              </a:solidFill>
              <a:round/>
            </a:ln>
            <a:effectLst/>
          </c:spPr>
          <c:marker>
            <c:symbol val="circle"/>
            <c:size val="5"/>
            <c:spPr>
              <a:solidFill>
                <a:schemeClr val="accent1">
                  <a:lumMod val="80000"/>
                  <a:lumOff val="20000"/>
                </a:schemeClr>
              </a:solidFill>
              <a:ln w="9525">
                <a:solidFill>
                  <a:schemeClr val="accent1">
                    <a:lumMod val="80000"/>
                    <a:lumOff val="20000"/>
                  </a:schemeClr>
                </a:solidFill>
              </a:ln>
              <a:effectLst/>
            </c:spPr>
          </c:marker>
          <c:cat>
            <c:numRef>
              <c:f>'Recovery EXT - O&amp;A'!$A$5:$A$34</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'Recovery EXT - O&amp;A'!$N$5:$N$34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C-FCF4-4F1A-BA0A-FEE8F2677F46}"/>
            </c:ext>
          </c:extLst>
        </c:ser>
        <c:ser>
          <c:idx val="13"/>
          <c:order val="13"/>
          <c:tx>
            <c:strRef>
              <c:f>'Recovery EXT - O&amp;A'!$O$4</c:f>
              <c:strCache>
                <c:ptCount val="1"/>
                <c:pt idx="0">
                  <c:v>Empty</c:v>
                </c:pt>
              </c:strCache>
            </c:strRef>
          </c:tx>
          <c:spPr>
            <a:ln w="28575" cap="rnd">
              <a:solidFill>
                <a:schemeClr val="accent2">
                  <a:lumMod val="80000"/>
                  <a:lumOff val="20000"/>
                </a:schemeClr>
              </a:solidFill>
              <a:round/>
            </a:ln>
            <a:effectLst/>
          </c:spPr>
          <c:marker>
            <c:symbol val="circle"/>
            <c:size val="5"/>
            <c:spPr>
              <a:solidFill>
                <a:schemeClr val="accent2">
                  <a:lumMod val="80000"/>
                  <a:lumOff val="20000"/>
                </a:schemeClr>
              </a:solidFill>
              <a:ln w="9525">
                <a:solidFill>
                  <a:schemeClr val="accent2">
                    <a:lumMod val="80000"/>
                    <a:lumOff val="20000"/>
                  </a:schemeClr>
                </a:solidFill>
              </a:ln>
              <a:effectLst/>
            </c:spPr>
          </c:marker>
          <c:cat>
            <c:numRef>
              <c:f>'Recovery EXT - O&amp;A'!$A$5:$A$34</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'Recovery EXT - O&amp;A'!$O$5:$O$34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D-FCF4-4F1A-BA0A-FEE8F2677F46}"/>
            </c:ext>
          </c:extLst>
        </c:ser>
        <c:ser>
          <c:idx val="14"/>
          <c:order val="14"/>
          <c:tx>
            <c:strRef>
              <c:f>'Recovery EXT - O&amp;A'!$P$4</c:f>
              <c:strCache>
                <c:ptCount val="1"/>
                <c:pt idx="0">
                  <c:v>Empty</c:v>
                </c:pt>
              </c:strCache>
            </c:strRef>
          </c:tx>
          <c:spPr>
            <a:ln w="28575" cap="rnd">
              <a:solidFill>
                <a:schemeClr val="accent3">
                  <a:lumMod val="80000"/>
                  <a:lumOff val="20000"/>
                </a:schemeClr>
              </a:solidFill>
              <a:round/>
            </a:ln>
            <a:effectLst/>
          </c:spPr>
          <c:marker>
            <c:symbol val="circle"/>
            <c:size val="5"/>
            <c:spPr>
              <a:solidFill>
                <a:schemeClr val="accent3">
                  <a:lumMod val="80000"/>
                  <a:lumOff val="20000"/>
                </a:schemeClr>
              </a:solidFill>
              <a:ln w="9525">
                <a:solidFill>
                  <a:schemeClr val="accent3">
                    <a:lumMod val="80000"/>
                    <a:lumOff val="20000"/>
                  </a:schemeClr>
                </a:solidFill>
              </a:ln>
              <a:effectLst/>
            </c:spPr>
          </c:marker>
          <c:cat>
            <c:numRef>
              <c:f>'Recovery EXT - O&amp;A'!$A$5:$A$34</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'Recovery EXT - O&amp;A'!$P$5:$P$34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E-FCF4-4F1A-BA0A-FEE8F2677F46}"/>
            </c:ext>
          </c:extLst>
        </c:ser>
        <c:ser>
          <c:idx val="15"/>
          <c:order val="15"/>
          <c:tx>
            <c:strRef>
              <c:f>'Recovery EXT - O&amp;A'!$Q$4</c:f>
              <c:strCache>
                <c:ptCount val="1"/>
                <c:pt idx="0">
                  <c:v>Empty</c:v>
                </c:pt>
              </c:strCache>
            </c:strRef>
          </c:tx>
          <c:spPr>
            <a:ln w="28575" cap="rnd">
              <a:solidFill>
                <a:schemeClr val="accent4">
                  <a:lumMod val="80000"/>
                  <a:lumOff val="20000"/>
                </a:schemeClr>
              </a:solidFill>
              <a:round/>
            </a:ln>
            <a:effectLst/>
          </c:spPr>
          <c:marker>
            <c:symbol val="circle"/>
            <c:size val="5"/>
            <c:spPr>
              <a:solidFill>
                <a:schemeClr val="accent4">
                  <a:lumMod val="80000"/>
                  <a:lumOff val="20000"/>
                </a:schemeClr>
              </a:solidFill>
              <a:ln w="9525">
                <a:solidFill>
                  <a:schemeClr val="accent4">
                    <a:lumMod val="80000"/>
                    <a:lumOff val="20000"/>
                  </a:schemeClr>
                </a:solidFill>
              </a:ln>
              <a:effectLst/>
            </c:spPr>
          </c:marker>
          <c:cat>
            <c:numRef>
              <c:f>'Recovery EXT - O&amp;A'!$A$5:$A$34</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'Recovery EXT - O&amp;A'!$Q$5:$Q$34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F-FCF4-4F1A-BA0A-FEE8F2677F46}"/>
            </c:ext>
          </c:extLst>
        </c:ser>
        <c:ser>
          <c:idx val="16"/>
          <c:order val="16"/>
          <c:tx>
            <c:strRef>
              <c:f>'Recovery EXT - O&amp;A'!$R$4</c:f>
              <c:strCache>
                <c:ptCount val="1"/>
                <c:pt idx="0">
                  <c:v>Empty</c:v>
                </c:pt>
              </c:strCache>
            </c:strRef>
          </c:tx>
          <c:spPr>
            <a:ln w="28575" cap="rnd">
              <a:solidFill>
                <a:schemeClr val="accent5">
                  <a:lumMod val="80000"/>
                  <a:lumOff val="20000"/>
                </a:schemeClr>
              </a:solidFill>
              <a:round/>
            </a:ln>
            <a:effectLst/>
          </c:spPr>
          <c:marker>
            <c:symbol val="circle"/>
            <c:size val="5"/>
            <c:spPr>
              <a:solidFill>
                <a:schemeClr val="accent5">
                  <a:lumMod val="80000"/>
                  <a:lumOff val="20000"/>
                </a:schemeClr>
              </a:solidFill>
              <a:ln w="9525">
                <a:solidFill>
                  <a:schemeClr val="accent5">
                    <a:lumMod val="80000"/>
                    <a:lumOff val="20000"/>
                  </a:schemeClr>
                </a:solidFill>
              </a:ln>
              <a:effectLst/>
            </c:spPr>
          </c:marker>
          <c:cat>
            <c:numRef>
              <c:f>'Recovery EXT - O&amp;A'!$A$5:$A$34</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'Recovery EXT - O&amp;A'!$R$5:$R$34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10-FCF4-4F1A-BA0A-FEE8F2677F46}"/>
            </c:ext>
          </c:extLst>
        </c:ser>
        <c:ser>
          <c:idx val="17"/>
          <c:order val="17"/>
          <c:tx>
            <c:strRef>
              <c:f>'Recovery EXT - O&amp;A'!$S$4</c:f>
              <c:strCache>
                <c:ptCount val="1"/>
                <c:pt idx="0">
                  <c:v>Empty</c:v>
                </c:pt>
              </c:strCache>
            </c:strRef>
          </c:tx>
          <c:spPr>
            <a:ln w="28575" cap="rnd">
              <a:solidFill>
                <a:schemeClr val="accent6">
                  <a:lumMod val="80000"/>
                  <a:lumOff val="20000"/>
                </a:schemeClr>
              </a:solidFill>
              <a:round/>
            </a:ln>
            <a:effectLst/>
          </c:spPr>
          <c:marker>
            <c:symbol val="circle"/>
            <c:size val="5"/>
            <c:spPr>
              <a:solidFill>
                <a:schemeClr val="accent6">
                  <a:lumMod val="80000"/>
                  <a:lumOff val="20000"/>
                </a:schemeClr>
              </a:solidFill>
              <a:ln w="9525">
                <a:solidFill>
                  <a:schemeClr val="accent6">
                    <a:lumMod val="80000"/>
                    <a:lumOff val="20000"/>
                  </a:schemeClr>
                </a:solidFill>
              </a:ln>
              <a:effectLst/>
            </c:spPr>
          </c:marker>
          <c:cat>
            <c:numRef>
              <c:f>'Recovery EXT - O&amp;A'!$A$5:$A$34</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'Recovery EXT - O&amp;A'!$S$5:$S$34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11-FCF4-4F1A-BA0A-FEE8F2677F46}"/>
            </c:ext>
          </c:extLst>
        </c:ser>
        <c:ser>
          <c:idx val="18"/>
          <c:order val="18"/>
          <c:tx>
            <c:strRef>
              <c:f>'Recovery EXT - O&amp;A'!$T$4</c:f>
              <c:strCache>
                <c:ptCount val="1"/>
                <c:pt idx="0">
                  <c:v>Empty</c:v>
                </c:pt>
              </c:strCache>
            </c:strRef>
          </c:tx>
          <c:spPr>
            <a:ln w="28575" cap="rnd">
              <a:solidFill>
                <a:schemeClr val="accent1">
                  <a:lumMod val="80000"/>
                </a:schemeClr>
              </a:solidFill>
              <a:round/>
            </a:ln>
            <a:effectLst/>
          </c:spPr>
          <c:marker>
            <c:symbol val="circle"/>
            <c:size val="5"/>
            <c:spPr>
              <a:solidFill>
                <a:schemeClr val="accent1">
                  <a:lumMod val="80000"/>
                </a:schemeClr>
              </a:solidFill>
              <a:ln w="9525">
                <a:solidFill>
                  <a:schemeClr val="accent1">
                    <a:lumMod val="80000"/>
                  </a:schemeClr>
                </a:solidFill>
              </a:ln>
              <a:effectLst/>
            </c:spPr>
          </c:marker>
          <c:cat>
            <c:numRef>
              <c:f>'Recovery EXT - O&amp;A'!$A$5:$A$34</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'Recovery EXT - O&amp;A'!$T$5:$T$34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12-FCF4-4F1A-BA0A-FEE8F2677F46}"/>
            </c:ext>
          </c:extLst>
        </c:ser>
        <c:ser>
          <c:idx val="19"/>
          <c:order val="19"/>
          <c:tx>
            <c:strRef>
              <c:f>'Recovery EXT - O&amp;A'!$U$4</c:f>
              <c:strCache>
                <c:ptCount val="1"/>
                <c:pt idx="0">
                  <c:v>Empty</c:v>
                </c:pt>
              </c:strCache>
            </c:strRef>
          </c:tx>
          <c:spPr>
            <a:ln w="28575" cap="rnd">
              <a:solidFill>
                <a:schemeClr val="accent2">
                  <a:lumMod val="80000"/>
                </a:schemeClr>
              </a:solidFill>
              <a:round/>
            </a:ln>
            <a:effectLst/>
          </c:spPr>
          <c:marker>
            <c:symbol val="circle"/>
            <c:size val="5"/>
            <c:spPr>
              <a:solidFill>
                <a:schemeClr val="accent2">
                  <a:lumMod val="80000"/>
                </a:schemeClr>
              </a:solidFill>
              <a:ln w="9525">
                <a:solidFill>
                  <a:schemeClr val="accent2">
                    <a:lumMod val="80000"/>
                  </a:schemeClr>
                </a:solidFill>
              </a:ln>
              <a:effectLst/>
            </c:spPr>
          </c:marker>
          <c:cat>
            <c:numRef>
              <c:f>'Recovery EXT - O&amp;A'!$A$5:$A$34</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'Recovery EXT - O&amp;A'!$U$5:$U$34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13-FCF4-4F1A-BA0A-FEE8F2677F46}"/>
            </c:ext>
          </c:extLst>
        </c:ser>
        <c:dLbls>
          <c:showLegendKey val="0"/>
          <c:showVal val="0"/>
          <c:showCatName val="0"/>
          <c:showSerName val="0"/>
          <c:showPercent val="0"/>
          <c:showBubbleSize val="0"/>
        </c:dLbls>
        <c:marker val="1"/>
        <c:smooth val="0"/>
        <c:axId val="671980536"/>
        <c:axId val="671979552"/>
      </c:lineChart>
      <c:catAx>
        <c:axId val="6719805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71979552"/>
        <c:crosses val="autoZero"/>
        <c:auto val="1"/>
        <c:lblAlgn val="ctr"/>
        <c:lblOffset val="100"/>
        <c:noMultiLvlLbl val="0"/>
      </c:catAx>
      <c:valAx>
        <c:axId val="671979552"/>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7198053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21</xdr:col>
      <xdr:colOff>333374</xdr:colOff>
      <xdr:row>7</xdr:row>
      <xdr:rowOff>66675</xdr:rowOff>
    </xdr:from>
    <xdr:to>
      <xdr:col>30</xdr:col>
      <xdr:colOff>609599</xdr:colOff>
      <xdr:row>27</xdr:row>
      <xdr:rowOff>28575</xdr:rowOff>
    </xdr:to>
    <xdr:graphicFrame macro="">
      <xdr:nvGraphicFramePr>
        <xdr:cNvPr id="5" name="Chart 4">
          <a:extLst>
            <a:ext uri="{FF2B5EF4-FFF2-40B4-BE49-F238E27FC236}">
              <a16:creationId xmlns:a16="http://schemas.microsoft.com/office/drawing/2014/main" id="{00000000-0008-0000-02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32</xdr:col>
      <xdr:colOff>352424</xdr:colOff>
      <xdr:row>9</xdr:row>
      <xdr:rowOff>28575</xdr:rowOff>
    </xdr:from>
    <xdr:to>
      <xdr:col>42</xdr:col>
      <xdr:colOff>19049</xdr:colOff>
      <xdr:row>28</xdr:row>
      <xdr:rowOff>180975</xdr:rowOff>
    </xdr:to>
    <xdr:graphicFrame macro="">
      <xdr:nvGraphicFramePr>
        <xdr:cNvPr id="2" name="Chart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21</xdr:col>
      <xdr:colOff>276225</xdr:colOff>
      <xdr:row>3</xdr:row>
      <xdr:rowOff>38100</xdr:rowOff>
    </xdr:from>
    <xdr:to>
      <xdr:col>28</xdr:col>
      <xdr:colOff>581025</xdr:colOff>
      <xdr:row>17</xdr:row>
      <xdr:rowOff>114300</xdr:rowOff>
    </xdr:to>
    <xdr:graphicFrame macro="">
      <xdr:nvGraphicFramePr>
        <xdr:cNvPr id="3" name="Chart 2">
          <a:extLst>
            <a:ext uri="{FF2B5EF4-FFF2-40B4-BE49-F238E27FC236}">
              <a16:creationId xmlns:a16="http://schemas.microsoft.com/office/drawing/2014/main" id="{00000000-0008-0000-05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34</xdr:col>
      <xdr:colOff>9525</xdr:colOff>
      <xdr:row>3</xdr:row>
      <xdr:rowOff>38100</xdr:rowOff>
    </xdr:from>
    <xdr:to>
      <xdr:col>41</xdr:col>
      <xdr:colOff>314325</xdr:colOff>
      <xdr:row>17</xdr:row>
      <xdr:rowOff>114300</xdr:rowOff>
    </xdr:to>
    <xdr:graphicFrame macro="">
      <xdr:nvGraphicFramePr>
        <xdr:cNvPr id="2" name="Chart 1">
          <a:extLst>
            <a:ext uri="{FF2B5EF4-FFF2-40B4-BE49-F238E27FC236}">
              <a16:creationId xmlns:a16="http://schemas.microsoft.com/office/drawing/2014/main"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vintage_main" displayName="vintage_main" ref="B4:J24" totalsRowShown="0">
  <autoFilter ref="B4:J24" xr:uid="{00000000-0009-0000-0100-000001000000}"/>
  <tableColumns count="9">
    <tableColumn id="10" xr3:uid="{00000000-0010-0000-0000-00000A000000}" name="Vintage ID" dataDxfId="39"/>
    <tableColumn id="1" xr3:uid="{00000000-0010-0000-0000-000001000000}" name="Vintage"/>
    <tableColumn id="2" xr3:uid="{00000000-0010-0000-0000-000002000000}" name="Original Balance (EUR)" dataDxfId="38"/>
    <tableColumn id="3" xr3:uid="{00000000-0010-0000-0000-000003000000}" name="No. of Loans" dataDxfId="37"/>
    <tableColumn id="4" xr3:uid="{00000000-0010-0000-0000-000004000000}" name="Effective No. of Loans" dataDxfId="36"/>
    <tableColumn id="7" xr3:uid="{00000000-0010-0000-0000-000007000000}" name="WAM" dataDxfId="35"/>
    <tableColumn id="5" xr3:uid="{00000000-0010-0000-0000-000005000000}" name="WAPD" dataDxfId="34"/>
    <tableColumn id="6" xr3:uid="{00000000-0010-0000-0000-000006000000}" name="WALGD" dataDxfId="33"/>
    <tableColumn id="8" xr3:uid="{00000000-0010-0000-0000-000008000000}" name="WAPR" dataDxfId="32"/>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vintage_defaults" displayName="vintage_defaults" ref="C3:J12" totalsRowShown="0">
  <autoFilter ref="C3:J12" xr:uid="{00000000-0009-0000-0100-000002000000}"/>
  <tableColumns count="8">
    <tableColumn id="1" xr3:uid="{00000000-0010-0000-0100-000001000000}" name="Vintage"/>
    <tableColumn id="5" xr3:uid="{00000000-0010-0000-0100-000005000000}" name="Vintage ID" dataDxfId="31">
      <calculatedColumnFormula>INDEX(vintage_main[Vintage ID],MATCH(vintage_defaults[[#This Row],[Vintage]],vintage_main[Vintage],0))</calculatedColumnFormula>
    </tableColumn>
    <tableColumn id="2" xr3:uid="{00000000-0010-0000-0100-000002000000}" name="Period"/>
    <tableColumn id="3" xr3:uid="{00000000-0010-0000-0100-000003000000}" name="Defaulted Original Balance (EUR)"/>
    <tableColumn id="9" xr3:uid="{00000000-0010-0000-0100-000009000000}" name="Original Balance (EUR)" dataDxfId="30">
      <calculatedColumnFormula>INDEX(vintage_main[Original Balance (EUR)],MATCH(vintage_defaults[[#This Row],[Vintage]],vintage_main[Vintage],0))</calculatedColumnFormula>
    </tableColumn>
    <tableColumn id="4" xr3:uid="{00000000-0010-0000-0100-000004000000}" name="CPD" dataDxfId="29">
      <calculatedColumnFormula array="1">SUM((vintage_defaults[Period]&lt;=vintage_defaults[[#This Row],[Period]])*(vintage_defaults[Vintage ID]=vintage_defaults[[#This Row],[Vintage ID]])*vintage_defaults[ΔCPD])</calculatedColumnFormula>
    </tableColumn>
    <tableColumn id="12" xr3:uid="{00000000-0010-0000-0100-00000C000000}" name="ΔCPD" dataDxfId="28">
      <calculatedColumnFormula>vintage_defaults[[#This Row],[Defaulted Original Balance (EUR)]]/vintage_defaults[[#This Row],[Original Balance (EUR)]]</calculatedColumnFormula>
    </tableColumn>
    <tableColumn id="11" xr3:uid="{00000000-0010-0000-0100-00000B000000}" name="EXT Parts" dataDxfId="27">
      <calculatedColumnFormula array="1">vintage_defaults[[#This Row],[ΔCPD]]*vintage_defaults[[#This Row],[Original Balance (EUR)]]/SUM((vintage_defaults[Period]=vintage_defaults[[#This Row],[Period]])*vintage_defaults[Original Balance (EUR)])</calculatedColumn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vintage_EXT" displayName="vintage_EXT" ref="X7:AF37" totalsRowShown="0" headerRowDxfId="26" tableBorderDxfId="25">
  <autoFilter ref="X7:AF37" xr:uid="{00000000-0009-0000-0100-000003000000}"/>
  <tableColumns count="9">
    <tableColumn id="4" xr3:uid="{00000000-0010-0000-0200-000004000000}" name="Period" dataDxfId="24"/>
    <tableColumn id="1" xr3:uid="{00000000-0010-0000-0200-000001000000}" name="Vintage Δ" dataDxfId="23">
      <calculatedColumnFormula array="1">IFERROR(SUM((vintage_EXT[[#This Row],[Period]]&lt;=max_periods_vnt)*(IFERROR(INDEX(vintage_overview,vintage_EXT[[#This Row],[Period]],),0)-IF(vintage_EXT[[#This Row],[Period]]&gt;1,IFERROR(INDEX(vintage_overview,vintage_EXT[[#This Row],[Period]]-1,),0),0))*INDIRECT(weights_type))/SUM((vintage_EXT[[#This Row],[Period]]&lt;=max_periods_vnt)*INDIRECT(weights_type)),0%)</calculatedColumnFormula>
    </tableColumn>
    <tableColumn id="9" xr3:uid="{00000000-0010-0000-0200-000009000000}" name="Vintage 2" dataDxfId="22">
      <calculatedColumnFormula array="1">SUM((vintage_EXT[[#This Row],[Period]]=vintage_defaults[Period])*vintage_defaults[EXT Parts])</calculatedColumnFormula>
    </tableColumn>
    <tableColumn id="2" xr3:uid="{00000000-0010-0000-0200-000002000000}" name="Vintage" dataDxfId="21">
      <calculatedColumnFormula>MIN(vintage_EXT[[#This Row],[Vintage Δ]]+IF(vintage_EXT[[#This Row],[Period]]&gt;1,INDEX(vintage_EXT[Vintage],vintage_EXT[[#This Row],[Period]]-1),0),100%)</calculatedColumnFormula>
    </tableColumn>
    <tableColumn id="3" xr3:uid="{00000000-0010-0000-0200-000003000000}" name="Growth Factor" dataDxfId="20">
      <calculatedColumnFormula>IF(vintage_EXT[[#This Row],[Period]]&gt;1,vintage_EXT[[#This Row],[Vintage]]/INDEX(vintage_EXT[Vintage],vintage_EXT[[#This Row],[Period]]-1),1)</calculatedColumnFormula>
    </tableColumn>
    <tableColumn id="5" xr3:uid="{00000000-0010-0000-0200-000005000000}" name="NTV Count" dataDxfId="19">
      <calculatedColumnFormula array="1">SUM((vintage_defaults[Period]=vintage_EXT[[#This Row],[Period]])*1)</calculatedColumnFormula>
    </tableColumn>
    <tableColumn id="6" xr3:uid="{00000000-0010-0000-0200-000006000000}" name="NTV Volume" dataDxfId="18">
      <calculatedColumnFormula array="1">SUM((vintage_defaults[Period]=vintage_EXT[[#This Row],[Period]])*vintage_defaults[Original Balance (EUR)])</calculatedColumnFormula>
    </tableColumn>
    <tableColumn id="7" xr3:uid="{00000000-0010-0000-0200-000007000000}" name="Variance" dataDxfId="17">
      <calculatedColumnFormula array="1">NTV_total_N/(NTV_total_N-1)*SUM((IFERROR(INDEX(vintage_EXT_overview,vintage_EXT[[#This Row],[Period]],),0)-vintage_EXT[[#This Row],[Vintage]])^2*INDIRECT(weights_type))</calculatedColumnFormula>
    </tableColumn>
    <tableColumn id="8" xr3:uid="{00000000-0010-0000-0200-000008000000}" name="CoV" dataDxfId="16">
      <calculatedColumnFormula>SQRT(vintage_EXT[[#This Row],[Variance]])/vintage_EXT[[#This Row],[Vintage]]</calculatedColumnFormula>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recovery_data" displayName="recovery_data" ref="B3:L25" totalsRowShown="0">
  <autoFilter ref="B3:L25" xr:uid="{00000000-0009-0000-0100-000004000000}"/>
  <tableColumns count="11">
    <tableColumn id="1" xr3:uid="{00000000-0010-0000-0300-000001000000}" name="Vintage"/>
    <tableColumn id="9" xr3:uid="{00000000-0010-0000-0300-000009000000}" name="Vintage ID" dataDxfId="15">
      <calculatedColumnFormula>INDEX(vintage_main[Vintage ID],MATCH(recovery_data[[#This Row],[Vintage]],vintage_main[Vintage],0))</calculatedColumnFormula>
    </tableColumn>
    <tableColumn id="2" xr3:uid="{00000000-0010-0000-0300-000002000000}" name="Loan ID"/>
    <tableColumn id="3" xr3:uid="{00000000-0010-0000-0300-000003000000}" name="Original DFT Balance (EUR)"/>
    <tableColumn id="4" xr3:uid="{00000000-0010-0000-0300-000004000000}" name="Period"/>
    <tableColumn id="5" xr3:uid="{00000000-0010-0000-0300-000005000000}" name="Collections (EUR)"/>
    <tableColumn id="6" xr3:uid="{00000000-0010-0000-0300-000006000000}" name="Interest Rate" dataDxfId="14"/>
    <tableColumn id="8" xr3:uid="{00000000-0010-0000-0300-000008000000}" name="Discount" dataDxfId="13">
      <calculatedColumnFormula array="1">1/(1+recovery_data[[#This Row],[Interest Rate]]/freq)*IF(recovery_data[[#This Row],[Period]]&gt;1,SUM(1/(1+recovery_data[Interest Rate]/freq)*(recovery_data[Loan ID]=recovery_data[[#This Row],[Loan ID]])*(recovery_data[Period]=recovery_data[[#This Row],[Period]]-1)),1)</calculatedColumnFormula>
    </tableColumn>
    <tableColumn id="7" xr3:uid="{00000000-0010-0000-0300-000007000000}" name="Recovery" dataDxfId="12">
      <calculatedColumnFormula>recovery_data[[#This Row],[Collections (EUR)]]*recovery_data[[#This Row],[Discount]]/recovery_data[[#This Row],[Original DFT Balance (EUR)]]</calculatedColumnFormula>
    </tableColumn>
    <tableColumn id="11" xr3:uid="{00000000-0010-0000-0300-00000B000000}" name="Original DFT Balance Parts" dataDxfId="11">
      <calculatedColumnFormula array="1">(recovery_data[[#This Row],[Original DFT Balance (EUR)]])/SUM((recovery_data[[#This Row],[Loan ID]]=recovery_data[Loan ID])*1)</calculatedColumnFormula>
    </tableColumn>
    <tableColumn id="10" xr3:uid="{00000000-0010-0000-0300-00000A000000}" name="Recovery Parts" dataDxfId="10">
      <calculatedColumnFormula array="1">recovery_data[[#This Row],[Recovery]]*recovery_data[[#This Row],[Original DFT Balance (EUR)]]/SUM((recovery_data[Vintage ID]=recovery_data[[#This Row],[Vintage ID]])*(recovery_data[Period]=recovery_data[[#This Row],[Period]])*recovery_data[Original DFT Balance (EUR)])</calculatedColumnFormula>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recovery_EXT" displayName="recovery_EXT" ref="W4:AD34" totalsRowShown="0" headerRowDxfId="9" tableBorderDxfId="8">
  <autoFilter ref="W4:AD34" xr:uid="{00000000-0009-0000-0100-000005000000}"/>
  <tableColumns count="8">
    <tableColumn id="4" xr3:uid="{00000000-0010-0000-0400-000004000000}" name="Period" dataDxfId="7"/>
    <tableColumn id="1" xr3:uid="{00000000-0010-0000-0400-000001000000}" name="Vintage Δ" dataDxfId="6">
      <calculatedColumnFormula array="1">IFERROR(SUM((recovery_EXT[[#This Row],[Period]]&lt;=max_periods_rcv)*(IFERROR(INDEX(recovery_overview,recovery_EXT[[#This Row],[Period]],),0)-IF(recovery_EXT[[#This Row],[Period]]&gt;1,IFERROR(INDEX(recovery_overview,recovery_EXT[[#This Row],[Period]]-1,),0),0))*INDIRECT(weights_type))/SUM((recovery_EXT[[#This Row],[Period]]&lt;=max_periods_rcv)*INDIRECT(weights_type)),0%)</calculatedColumnFormula>
    </tableColumn>
    <tableColumn id="2" xr3:uid="{00000000-0010-0000-0400-000002000000}" name="Vintage" dataDxfId="5">
      <calculatedColumnFormula>MIN(recovery_EXT[[#This Row],[Vintage Δ]]+IF(recovery_EXT[[#This Row],[Period]]&gt;1,INDEX(recovery_EXT[Vintage],recovery_EXT[[#This Row],[Period]]-1),0),100%)</calculatedColumnFormula>
    </tableColumn>
    <tableColumn id="3" xr3:uid="{00000000-0010-0000-0400-000003000000}" name="Growth Factor" dataDxfId="4">
      <calculatedColumnFormula>IF(recovery_EXT[[#This Row],[Period]]&gt;1,recovery_EXT[[#This Row],[Vintage]]/INDEX(recovery_EXT[Vintage],recovery_EXT[[#This Row],[Period]]-1),1)</calculatedColumnFormula>
    </tableColumn>
    <tableColumn id="5" xr3:uid="{00000000-0010-0000-0400-000005000000}" name="Loan Count" dataDxfId="3">
      <calculatedColumnFormula array="1">SUM((recovery_data[Period]=recovery_EXT[[#This Row],[Period]])*1)</calculatedColumnFormula>
    </tableColumn>
    <tableColumn id="6" xr3:uid="{00000000-0010-0000-0400-000006000000}" name="Loan Volume" dataDxfId="2">
      <calculatedColumnFormula array="1">SUM((recovery_data[Period]=recovery_EXT[[#This Row],[Period]])*recovery_data[Original DFT Balance (EUR)])</calculatedColumnFormula>
    </tableColumn>
    <tableColumn id="7" xr3:uid="{00000000-0010-0000-0400-000007000000}" name="Variance" dataDxfId="1">
      <calculatedColumnFormula array="1">NTV_total_N/(NTV_total_N-1)*SUM((IFERROR(INDEX(recovery_EXT_overview,recovery_EXT[[#This Row],[Period]],),0)-recovery_EXT[[#This Row],[Vintage]])^2*INDIRECT(weights_type))</calculatedColumnFormula>
    </tableColumn>
    <tableColumn id="8" xr3:uid="{00000000-0010-0000-0400-000008000000}" name="CoV" dataDxfId="0">
      <calculatedColumnFormula>SQRT(recovery_EXT[[#This Row],[Variance]])/recovery_EXT[[#This Row],[Vintage]]</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J24"/>
  <sheetViews>
    <sheetView tabSelected="1" workbookViewId="0">
      <selection activeCell="D26" sqref="D26"/>
    </sheetView>
  </sheetViews>
  <sheetFormatPr defaultRowHeight="14.4" x14ac:dyDescent="0.3"/>
  <cols>
    <col min="1" max="1" width="2.33203125" customWidth="1"/>
    <col min="2" max="2" width="13.88671875" customWidth="1"/>
    <col min="3" max="3" width="21.6640625" bestFit="1" customWidth="1"/>
    <col min="4" max="4" width="17.44140625" customWidth="1"/>
    <col min="5" max="5" width="20.6640625" bestFit="1" customWidth="1"/>
    <col min="6" max="8" width="19.44140625" customWidth="1"/>
    <col min="9" max="9" width="19.109375" customWidth="1"/>
    <col min="10" max="10" width="19.44140625" customWidth="1"/>
  </cols>
  <sheetData>
    <row r="1" spans="2:10" x14ac:dyDescent="0.3">
      <c r="B1" t="s">
        <v>37</v>
      </c>
      <c r="C1" s="5" t="s">
        <v>38</v>
      </c>
      <c r="D1">
        <f>IF(C1="Monthly",12,4)</f>
        <v>4</v>
      </c>
    </row>
    <row r="2" spans="2:10" ht="12.75" customHeight="1" x14ac:dyDescent="0.3"/>
    <row r="3" spans="2:10" ht="72.75" customHeight="1" x14ac:dyDescent="0.3">
      <c r="B3" s="2" t="s">
        <v>41</v>
      </c>
      <c r="C3" s="2" t="s">
        <v>39</v>
      </c>
      <c r="D3" s="2" t="s">
        <v>25</v>
      </c>
      <c r="E3" s="2"/>
      <c r="F3" s="2" t="s">
        <v>26</v>
      </c>
      <c r="G3" s="2" t="s">
        <v>32</v>
      </c>
      <c r="H3" s="2" t="s">
        <v>27</v>
      </c>
      <c r="I3" s="2" t="s">
        <v>28</v>
      </c>
      <c r="J3" s="2" t="s">
        <v>33</v>
      </c>
    </row>
    <row r="4" spans="2:10" x14ac:dyDescent="0.3">
      <c r="B4" t="s">
        <v>40</v>
      </c>
      <c r="C4" t="s">
        <v>1</v>
      </c>
      <c r="D4" t="s">
        <v>29</v>
      </c>
      <c r="E4" t="s">
        <v>35</v>
      </c>
      <c r="F4" t="s">
        <v>36</v>
      </c>
      <c r="G4" t="s">
        <v>31</v>
      </c>
      <c r="H4" t="s">
        <v>23</v>
      </c>
      <c r="I4" t="s">
        <v>24</v>
      </c>
      <c r="J4" t="s">
        <v>34</v>
      </c>
    </row>
    <row r="5" spans="2:10" x14ac:dyDescent="0.3">
      <c r="B5" s="10">
        <v>1</v>
      </c>
      <c r="C5" t="s">
        <v>20</v>
      </c>
      <c r="D5" s="3">
        <v>180</v>
      </c>
      <c r="E5" s="3"/>
      <c r="F5" s="3"/>
      <c r="G5" s="1"/>
      <c r="H5" s="1"/>
      <c r="I5" s="4"/>
      <c r="J5" s="1"/>
    </row>
    <row r="6" spans="2:10" x14ac:dyDescent="0.3">
      <c r="B6" s="10">
        <v>2</v>
      </c>
      <c r="C6" t="s">
        <v>15</v>
      </c>
      <c r="D6" s="3">
        <v>200</v>
      </c>
      <c r="E6" s="3"/>
      <c r="F6" s="3"/>
      <c r="G6" s="1"/>
      <c r="H6" s="1"/>
      <c r="I6" s="4"/>
      <c r="J6" s="1"/>
    </row>
    <row r="7" spans="2:10" x14ac:dyDescent="0.3">
      <c r="B7" s="10">
        <v>3</v>
      </c>
      <c r="C7" t="s">
        <v>16</v>
      </c>
      <c r="D7" s="3">
        <v>150</v>
      </c>
      <c r="E7" s="3"/>
      <c r="F7" s="3"/>
      <c r="G7" s="1"/>
      <c r="H7" s="1"/>
      <c r="I7" s="4"/>
      <c r="J7" s="1"/>
    </row>
    <row r="8" spans="2:10" x14ac:dyDescent="0.3">
      <c r="B8" s="10">
        <v>4</v>
      </c>
      <c r="C8" t="s">
        <v>17</v>
      </c>
      <c r="D8" s="3">
        <v>250</v>
      </c>
      <c r="E8" s="3"/>
      <c r="F8" s="3"/>
      <c r="G8" s="1"/>
      <c r="H8" s="1"/>
      <c r="I8" s="4"/>
      <c r="J8" s="1"/>
    </row>
    <row r="9" spans="2:10" x14ac:dyDescent="0.3">
      <c r="B9" s="10">
        <v>5</v>
      </c>
      <c r="C9" t="s">
        <v>2</v>
      </c>
      <c r="D9" s="3">
        <v>250</v>
      </c>
      <c r="E9" s="3"/>
      <c r="F9" s="3"/>
      <c r="G9" s="1"/>
      <c r="H9" s="1"/>
      <c r="I9" s="4"/>
      <c r="J9" s="1"/>
    </row>
    <row r="10" spans="2:10" x14ac:dyDescent="0.3">
      <c r="B10" s="10">
        <v>6</v>
      </c>
      <c r="C10" t="s">
        <v>3</v>
      </c>
      <c r="D10" s="3">
        <v>190</v>
      </c>
      <c r="E10" s="3"/>
      <c r="F10" s="3"/>
      <c r="G10" s="1"/>
      <c r="H10" s="1"/>
      <c r="I10" s="4"/>
      <c r="J10" s="1"/>
    </row>
    <row r="11" spans="2:10" x14ac:dyDescent="0.3">
      <c r="B11" s="10">
        <v>7</v>
      </c>
      <c r="C11" t="s">
        <v>6</v>
      </c>
      <c r="D11" s="3">
        <v>210</v>
      </c>
      <c r="E11" s="3"/>
      <c r="F11" s="3"/>
      <c r="G11" s="1"/>
      <c r="H11" s="1"/>
      <c r="I11" s="4"/>
      <c r="J11" s="1"/>
    </row>
    <row r="12" spans="2:10" x14ac:dyDescent="0.3">
      <c r="B12" s="10">
        <v>8</v>
      </c>
      <c r="C12" t="s">
        <v>18</v>
      </c>
      <c r="D12" s="3">
        <v>200</v>
      </c>
      <c r="E12" s="3"/>
      <c r="F12" s="3"/>
      <c r="G12" s="1"/>
      <c r="H12" s="1"/>
      <c r="I12" s="4"/>
      <c r="J12" s="1"/>
    </row>
    <row r="13" spans="2:10" x14ac:dyDescent="0.3">
      <c r="B13" s="10">
        <v>9</v>
      </c>
      <c r="C13" t="s">
        <v>7</v>
      </c>
      <c r="D13" s="3">
        <v>170</v>
      </c>
      <c r="E13" s="3"/>
      <c r="F13" s="3"/>
      <c r="G13" s="1"/>
      <c r="H13" s="1"/>
      <c r="I13" s="4"/>
      <c r="J13" s="1"/>
    </row>
    <row r="14" spans="2:10" x14ac:dyDescent="0.3">
      <c r="B14" s="10">
        <v>10</v>
      </c>
      <c r="C14" t="s">
        <v>5</v>
      </c>
      <c r="D14" s="3">
        <v>210</v>
      </c>
      <c r="E14" s="3"/>
      <c r="F14" s="3"/>
      <c r="G14" s="1"/>
      <c r="H14" s="1"/>
      <c r="I14" s="4"/>
      <c r="J14" s="1"/>
    </row>
    <row r="15" spans="2:10" x14ac:dyDescent="0.3">
      <c r="B15" s="10">
        <v>11</v>
      </c>
      <c r="C15" t="s">
        <v>8</v>
      </c>
      <c r="D15" s="3">
        <v>180</v>
      </c>
      <c r="E15" s="3"/>
      <c r="F15" s="3"/>
      <c r="G15" s="1"/>
      <c r="H15" s="1"/>
      <c r="I15" s="4"/>
      <c r="J15" s="1"/>
    </row>
    <row r="16" spans="2:10" x14ac:dyDescent="0.3">
      <c r="B16" s="10">
        <v>12</v>
      </c>
      <c r="C16" t="s">
        <v>19</v>
      </c>
      <c r="D16" s="3">
        <v>200</v>
      </c>
      <c r="E16" s="3"/>
      <c r="F16" s="3"/>
      <c r="G16" s="1"/>
      <c r="H16" s="1"/>
      <c r="I16" s="4"/>
      <c r="J16" s="1"/>
    </row>
    <row r="17" spans="2:10" x14ac:dyDescent="0.3">
      <c r="B17" s="10">
        <v>13</v>
      </c>
      <c r="C17" t="s">
        <v>9</v>
      </c>
      <c r="D17" s="3">
        <v>150</v>
      </c>
      <c r="E17" s="3"/>
      <c r="F17" s="3"/>
      <c r="G17" s="1"/>
      <c r="H17" s="1"/>
      <c r="I17" s="4"/>
      <c r="J17" s="1"/>
    </row>
    <row r="18" spans="2:10" x14ac:dyDescent="0.3">
      <c r="B18" s="10">
        <v>14</v>
      </c>
      <c r="C18" t="s">
        <v>10</v>
      </c>
      <c r="D18" s="3">
        <v>250</v>
      </c>
      <c r="E18" s="3"/>
      <c r="F18" s="3"/>
      <c r="G18" s="1"/>
      <c r="H18" s="1"/>
      <c r="I18" s="4"/>
      <c r="J18" s="1"/>
    </row>
    <row r="19" spans="2:10" x14ac:dyDescent="0.3">
      <c r="B19" s="10">
        <v>15</v>
      </c>
      <c r="C19" t="s">
        <v>11</v>
      </c>
      <c r="D19" s="3">
        <v>220</v>
      </c>
      <c r="E19" s="3"/>
      <c r="F19" s="3"/>
      <c r="G19" s="1"/>
      <c r="H19" s="1"/>
      <c r="I19" s="4"/>
      <c r="J19" s="1"/>
    </row>
    <row r="20" spans="2:10" x14ac:dyDescent="0.3">
      <c r="B20" s="10">
        <v>16</v>
      </c>
      <c r="C20" t="s">
        <v>21</v>
      </c>
      <c r="D20" s="3">
        <v>190</v>
      </c>
      <c r="E20" s="3"/>
      <c r="F20" s="3"/>
      <c r="G20" s="1"/>
      <c r="H20" s="1"/>
      <c r="I20" s="4"/>
      <c r="J20" s="1"/>
    </row>
    <row r="21" spans="2:10" x14ac:dyDescent="0.3">
      <c r="B21" s="10">
        <v>17</v>
      </c>
      <c r="C21" t="s">
        <v>12</v>
      </c>
      <c r="D21" s="3">
        <v>210</v>
      </c>
      <c r="E21" s="3"/>
      <c r="F21" s="3"/>
      <c r="G21" s="1"/>
      <c r="H21" s="1"/>
      <c r="I21" s="4"/>
      <c r="J21" s="1"/>
    </row>
    <row r="22" spans="2:10" x14ac:dyDescent="0.3">
      <c r="B22" s="10">
        <v>18</v>
      </c>
      <c r="C22" t="s">
        <v>13</v>
      </c>
      <c r="D22" s="3">
        <v>200</v>
      </c>
      <c r="E22" s="3"/>
      <c r="F22" s="3"/>
      <c r="G22" s="1"/>
      <c r="H22" s="1"/>
      <c r="I22" s="4"/>
      <c r="J22" s="1"/>
    </row>
    <row r="23" spans="2:10" x14ac:dyDescent="0.3">
      <c r="B23" s="10">
        <v>19</v>
      </c>
      <c r="C23" t="s">
        <v>14</v>
      </c>
      <c r="D23" s="3">
        <v>170</v>
      </c>
      <c r="E23" s="3"/>
      <c r="F23" s="3"/>
      <c r="G23" s="1"/>
      <c r="H23" s="1"/>
      <c r="I23" s="4"/>
      <c r="J23" s="1"/>
    </row>
    <row r="24" spans="2:10" x14ac:dyDescent="0.3">
      <c r="B24" s="10">
        <v>20</v>
      </c>
      <c r="C24" t="s">
        <v>22</v>
      </c>
      <c r="D24" s="3">
        <v>210</v>
      </c>
      <c r="E24" s="3"/>
      <c r="F24" s="3"/>
      <c r="G24" s="1"/>
      <c r="H24" s="1"/>
      <c r="I24" s="4"/>
      <c r="J24" s="1"/>
    </row>
  </sheetData>
  <dataValidations count="1">
    <dataValidation type="list" showInputMessage="1" showErrorMessage="1" sqref="C1" xr:uid="{00000000-0002-0000-0000-000000000000}">
      <formula1>"Monthly,Quaterly"</formula1>
    </dataValidation>
  </dataValidations>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C1:J12"/>
  <sheetViews>
    <sheetView workbookViewId="0">
      <selection activeCell="J4" sqref="J4"/>
    </sheetView>
  </sheetViews>
  <sheetFormatPr defaultRowHeight="14.4" x14ac:dyDescent="0.3"/>
  <cols>
    <col min="1" max="1" width="2" customWidth="1"/>
    <col min="2" max="2" width="11.33203125" customWidth="1"/>
    <col min="3" max="4" width="15.44140625" customWidth="1"/>
    <col min="5" max="5" width="24" customWidth="1"/>
    <col min="6" max="6" width="32.44140625" customWidth="1"/>
    <col min="7" max="7" width="21.6640625" bestFit="1" customWidth="1"/>
    <col min="8" max="9" width="32.44140625" customWidth="1"/>
    <col min="10" max="10" width="36" customWidth="1"/>
  </cols>
  <sheetData>
    <row r="1" spans="3:10" ht="9" customHeight="1" x14ac:dyDescent="0.3"/>
    <row r="2" spans="3:10" ht="62.25" customHeight="1" x14ac:dyDescent="0.3">
      <c r="C2" s="2"/>
      <c r="D2" s="2"/>
      <c r="E2" s="2" t="s">
        <v>48</v>
      </c>
      <c r="F2" s="2" t="s">
        <v>55</v>
      </c>
      <c r="G2" s="2" t="s">
        <v>30</v>
      </c>
      <c r="H2" s="2" t="s">
        <v>30</v>
      </c>
      <c r="I2" s="2" t="s">
        <v>30</v>
      </c>
      <c r="J2" s="2" t="s">
        <v>30</v>
      </c>
    </row>
    <row r="3" spans="3:10" x14ac:dyDescent="0.3">
      <c r="C3" t="s">
        <v>1</v>
      </c>
      <c r="D3" t="s">
        <v>40</v>
      </c>
      <c r="E3" t="s">
        <v>0</v>
      </c>
      <c r="F3" t="s">
        <v>54</v>
      </c>
      <c r="G3" t="s">
        <v>29</v>
      </c>
      <c r="H3" t="s">
        <v>4</v>
      </c>
      <c r="I3" t="s">
        <v>56</v>
      </c>
      <c r="J3" t="s">
        <v>70</v>
      </c>
    </row>
    <row r="4" spans="3:10" x14ac:dyDescent="0.3">
      <c r="C4" t="s">
        <v>2</v>
      </c>
      <c r="D4">
        <f>INDEX(vintage_main[Vintage ID],MATCH(vintage_defaults[[#This Row],[Vintage]],vintage_main[Vintage],0))</f>
        <v>5</v>
      </c>
      <c r="E4">
        <v>1</v>
      </c>
      <c r="F4">
        <v>1</v>
      </c>
      <c r="G4">
        <f>INDEX(vintage_main[Original Balance (EUR)],MATCH(vintage_defaults[[#This Row],[Vintage]],vintage_main[Vintage],0))</f>
        <v>250</v>
      </c>
      <c r="H4" s="1">
        <f t="array" ref="H4">SUM((vintage_defaults[Period]&lt;=vintage_defaults[[#This Row],[Period]])*(vintage_defaults[Vintage ID]=vintage_defaults[[#This Row],[Vintage ID]])*vintage_defaults[ΔCPD])</f>
        <v>4.0000000000000001E-3</v>
      </c>
      <c r="I4" s="1">
        <f>vintage_defaults[[#This Row],[Defaulted Original Balance (EUR)]]/vintage_defaults[[#This Row],[Original Balance (EUR)]]</f>
        <v>4.0000000000000001E-3</v>
      </c>
      <c r="J4" s="1">
        <f t="array" ref="J4">vintage_defaults[[#This Row],[ΔCPD]]*vintage_defaults[[#This Row],[Original Balance (EUR)]]/SUM((vintage_defaults[Period]=vintage_defaults[[#This Row],[Period]])*vintage_defaults[Original Balance (EUR)])</f>
        <v>2.2727272727272726E-3</v>
      </c>
    </row>
    <row r="5" spans="3:10" x14ac:dyDescent="0.3">
      <c r="C5" t="s">
        <v>2</v>
      </c>
      <c r="D5">
        <f>INDEX(vintage_main[Vintage ID],MATCH(vintage_defaults[[#This Row],[Vintage]],vintage_main[Vintage],0))</f>
        <v>5</v>
      </c>
      <c r="E5">
        <v>2</v>
      </c>
      <c r="F5">
        <v>1</v>
      </c>
      <c r="G5">
        <f>INDEX(vintage_main[Original Balance (EUR)],MATCH(vintage_defaults[[#This Row],[Vintage]],vintage_main[Vintage],0))</f>
        <v>250</v>
      </c>
      <c r="H5" s="1">
        <f t="array" ref="H5">SUM((vintage_defaults[Period]&lt;=vintage_defaults[[#This Row],[Period]])*(vintage_defaults[Vintage ID]=vintage_defaults[[#This Row],[Vintage ID]])*vintage_defaults[ΔCPD])</f>
        <v>8.0000000000000002E-3</v>
      </c>
      <c r="I5" s="1">
        <f>vintage_defaults[[#This Row],[Defaulted Original Balance (EUR)]]/vintage_defaults[[#This Row],[Original Balance (EUR)]]</f>
        <v>4.0000000000000001E-3</v>
      </c>
      <c r="J5" s="1">
        <f t="array" ref="J5">vintage_defaults[[#This Row],[ΔCPD]]*vintage_defaults[[#This Row],[Original Balance (EUR)]]/SUM((vintage_defaults[Period]=vintage_defaults[[#This Row],[Period]])*vintage_defaults[Original Balance (EUR)])</f>
        <v>2.2727272727272726E-3</v>
      </c>
    </row>
    <row r="6" spans="3:10" x14ac:dyDescent="0.3">
      <c r="C6" t="s">
        <v>2</v>
      </c>
      <c r="D6">
        <f>INDEX(vintage_main[Vintage ID],MATCH(vintage_defaults[[#This Row],[Vintage]],vintage_main[Vintage],0))</f>
        <v>5</v>
      </c>
      <c r="E6">
        <v>3</v>
      </c>
      <c r="F6">
        <v>1</v>
      </c>
      <c r="G6">
        <f>INDEX(vintage_main[Original Balance (EUR)],MATCH(vintage_defaults[[#This Row],[Vintage]],vintage_main[Vintage],0))</f>
        <v>250</v>
      </c>
      <c r="H6" s="1">
        <f t="array" ref="H6">SUM((vintage_defaults[Period]&lt;=vintage_defaults[[#This Row],[Period]])*(vintage_defaults[Vintage ID]=vintage_defaults[[#This Row],[Vintage ID]])*vintage_defaults[ΔCPD])</f>
        <v>1.2E-2</v>
      </c>
      <c r="I6" s="1">
        <f>vintage_defaults[[#This Row],[Defaulted Original Balance (EUR)]]/vintage_defaults[[#This Row],[Original Balance (EUR)]]</f>
        <v>4.0000000000000001E-3</v>
      </c>
      <c r="J6" s="1">
        <f t="array" ref="J6">vintage_defaults[[#This Row],[ΔCPD]]*vintage_defaults[[#This Row],[Original Balance (EUR)]]/SUM((vintage_defaults[Period]=vintage_defaults[[#This Row],[Period]])*vintage_defaults[Original Balance (EUR)])</f>
        <v>2.2727272727272726E-3</v>
      </c>
    </row>
    <row r="7" spans="3:10" x14ac:dyDescent="0.3">
      <c r="C7" t="s">
        <v>2</v>
      </c>
      <c r="D7" s="6">
        <f>INDEX(vintage_main[Vintage ID],MATCH(vintage_defaults[[#This Row],[Vintage]],vintage_main[Vintage],0))</f>
        <v>5</v>
      </c>
      <c r="E7">
        <v>4</v>
      </c>
      <c r="F7">
        <v>0.5</v>
      </c>
      <c r="G7" s="6">
        <f>INDEX(vintage_main[Original Balance (EUR)],MATCH(vintage_defaults[[#This Row],[Vintage]],vintage_main[Vintage],0))</f>
        <v>250</v>
      </c>
      <c r="H7" s="1">
        <f t="array" ref="H7">SUM((vintage_defaults[Period]&lt;=vintage_defaults[[#This Row],[Period]])*(vintage_defaults[Vintage ID]=vintage_defaults[[#This Row],[Vintage ID]])*vintage_defaults[ΔCPD])</f>
        <v>1.4E-2</v>
      </c>
      <c r="I7" s="1">
        <f>vintage_defaults[[#This Row],[Defaulted Original Balance (EUR)]]/vintage_defaults[[#This Row],[Original Balance (EUR)]]</f>
        <v>2E-3</v>
      </c>
      <c r="J7" s="1">
        <f t="array" ref="J7">vintage_defaults[[#This Row],[ΔCPD]]*vintage_defaults[[#This Row],[Original Balance (EUR)]]/SUM((vintage_defaults[Period]=vintage_defaults[[#This Row],[Period]])*vintage_defaults[Original Balance (EUR)])</f>
        <v>2E-3</v>
      </c>
    </row>
    <row r="8" spans="3:10" x14ac:dyDescent="0.3">
      <c r="C8" t="s">
        <v>2</v>
      </c>
      <c r="D8" s="6">
        <f>INDEX(vintage_main[Vintage ID],MATCH(vintage_defaults[[#This Row],[Vintage]],vintage_main[Vintage],0))</f>
        <v>5</v>
      </c>
      <c r="E8">
        <v>5</v>
      </c>
      <c r="F8">
        <v>0.5</v>
      </c>
      <c r="G8" s="6">
        <f>INDEX(vintage_main[Original Balance (EUR)],MATCH(vintage_defaults[[#This Row],[Vintage]],vintage_main[Vintage],0))</f>
        <v>250</v>
      </c>
      <c r="H8" s="1">
        <f t="array" ref="H8">SUM((vintage_defaults[Period]&lt;=vintage_defaults[[#This Row],[Period]])*(vintage_defaults[Vintage ID]=vintage_defaults[[#This Row],[Vintage ID]])*vintage_defaults[ΔCPD])</f>
        <v>1.6E-2</v>
      </c>
      <c r="I8" s="1">
        <f>vintage_defaults[[#This Row],[Defaulted Original Balance (EUR)]]/vintage_defaults[[#This Row],[Original Balance (EUR)]]</f>
        <v>2E-3</v>
      </c>
      <c r="J8" s="1">
        <f t="array" ref="J8">vintage_defaults[[#This Row],[ΔCPD]]*vintage_defaults[[#This Row],[Original Balance (EUR)]]/SUM((vintage_defaults[Period]=vintage_defaults[[#This Row],[Period]])*vintage_defaults[Original Balance (EUR)])</f>
        <v>2E-3</v>
      </c>
    </row>
    <row r="9" spans="3:10" x14ac:dyDescent="0.3">
      <c r="C9" t="s">
        <v>2</v>
      </c>
      <c r="D9" s="6">
        <f>INDEX(vintage_main[Vintage ID],MATCH(vintage_defaults[[#This Row],[Vintage]],vintage_main[Vintage],0))</f>
        <v>5</v>
      </c>
      <c r="E9">
        <v>6</v>
      </c>
      <c r="F9">
        <v>0.2</v>
      </c>
      <c r="G9" s="6">
        <f>INDEX(vintage_main[Original Balance (EUR)],MATCH(vintage_defaults[[#This Row],[Vintage]],vintage_main[Vintage],0))</f>
        <v>250</v>
      </c>
      <c r="H9" s="1">
        <f t="array" ref="H9">SUM((vintage_defaults[Period]&lt;=vintage_defaults[[#This Row],[Period]])*(vintage_defaults[Vintage ID]=vintage_defaults[[#This Row],[Vintage ID]])*vintage_defaults[ΔCPD])</f>
        <v>1.6799999999999999E-2</v>
      </c>
      <c r="I9" s="1">
        <f>vintage_defaults[[#This Row],[Defaulted Original Balance (EUR)]]/vintage_defaults[[#This Row],[Original Balance (EUR)]]</f>
        <v>8.0000000000000004E-4</v>
      </c>
      <c r="J9" s="1">
        <f t="array" ref="J9">vintage_defaults[[#This Row],[ΔCPD]]*vintage_defaults[[#This Row],[Original Balance (EUR)]]/SUM((vintage_defaults[Period]=vintage_defaults[[#This Row],[Period]])*vintage_defaults[Original Balance (EUR)])</f>
        <v>8.0000000000000004E-4</v>
      </c>
    </row>
    <row r="10" spans="3:10" x14ac:dyDescent="0.3">
      <c r="C10" t="s">
        <v>3</v>
      </c>
      <c r="D10">
        <f>INDEX(vintage_main[Vintage ID],MATCH(vintage_defaults[[#This Row],[Vintage]],vintage_main[Vintage],0))</f>
        <v>6</v>
      </c>
      <c r="E10">
        <v>1</v>
      </c>
      <c r="F10">
        <v>0.5</v>
      </c>
      <c r="G10">
        <f>INDEX(vintage_main[Original Balance (EUR)],MATCH(vintage_defaults[[#This Row],[Vintage]],vintage_main[Vintage],0))</f>
        <v>190</v>
      </c>
      <c r="H10" s="1">
        <f t="array" ref="H10">SUM((vintage_defaults[Period]&lt;=vintage_defaults[[#This Row],[Period]])*(vintage_defaults[Vintage ID]=vintage_defaults[[#This Row],[Vintage ID]])*vintage_defaults[ΔCPD])</f>
        <v>2.631578947368421E-3</v>
      </c>
      <c r="I10" s="1">
        <f>vintage_defaults[[#This Row],[Defaulted Original Balance (EUR)]]/vintage_defaults[[#This Row],[Original Balance (EUR)]]</f>
        <v>2.631578947368421E-3</v>
      </c>
      <c r="J10" s="1">
        <f t="array" ref="J10">vintage_defaults[[#This Row],[ΔCPD]]*vintage_defaults[[#This Row],[Original Balance (EUR)]]/SUM((vintage_defaults[Period]=vintage_defaults[[#This Row],[Period]])*vintage_defaults[Original Balance (EUR)])</f>
        <v>1.1363636363636363E-3</v>
      </c>
    </row>
    <row r="11" spans="3:10" x14ac:dyDescent="0.3">
      <c r="C11" t="s">
        <v>3</v>
      </c>
      <c r="D11">
        <f>INDEX(vintage_main[Vintage ID],MATCH(vintage_defaults[[#This Row],[Vintage]],vintage_main[Vintage],0))</f>
        <v>6</v>
      </c>
      <c r="E11">
        <v>2</v>
      </c>
      <c r="F11">
        <v>0.5</v>
      </c>
      <c r="G11">
        <f>INDEX(vintage_main[Original Balance (EUR)],MATCH(vintage_defaults[[#This Row],[Vintage]],vintage_main[Vintage],0))</f>
        <v>190</v>
      </c>
      <c r="H11" s="1">
        <f t="array" ref="H11">SUM((vintage_defaults[Period]&lt;=vintage_defaults[[#This Row],[Period]])*(vintage_defaults[Vintage ID]=vintage_defaults[[#This Row],[Vintage ID]])*vintage_defaults[ΔCPD])</f>
        <v>5.263157894736842E-3</v>
      </c>
      <c r="I11" s="1">
        <f>vintage_defaults[[#This Row],[Defaulted Original Balance (EUR)]]/vintage_defaults[[#This Row],[Original Balance (EUR)]]</f>
        <v>2.631578947368421E-3</v>
      </c>
      <c r="J11" s="1">
        <f t="array" ref="J11">vintage_defaults[[#This Row],[ΔCPD]]*vintage_defaults[[#This Row],[Original Balance (EUR)]]/SUM((vintage_defaults[Period]=vintage_defaults[[#This Row],[Period]])*vintage_defaults[Original Balance (EUR)])</f>
        <v>1.1363636363636363E-3</v>
      </c>
    </row>
    <row r="12" spans="3:10" x14ac:dyDescent="0.3">
      <c r="C12" t="s">
        <v>3</v>
      </c>
      <c r="D12">
        <f>INDEX(vintage_main[Vintage ID],MATCH(vintage_defaults[[#This Row],[Vintage]],vintage_main[Vintage],0))</f>
        <v>6</v>
      </c>
      <c r="E12">
        <v>3</v>
      </c>
      <c r="F12">
        <v>0.5</v>
      </c>
      <c r="G12">
        <f>INDEX(vintage_main[Original Balance (EUR)],MATCH(vintage_defaults[[#This Row],[Vintage]],vintage_main[Vintage],0))</f>
        <v>190</v>
      </c>
      <c r="H12" s="1">
        <f t="array" ref="H12">SUM((vintage_defaults[Period]&lt;=vintage_defaults[[#This Row],[Period]])*(vintage_defaults[Vintage ID]=vintage_defaults[[#This Row],[Vintage ID]])*vintage_defaults[ΔCPD])</f>
        <v>7.8947368421052634E-3</v>
      </c>
      <c r="I12" s="1">
        <f>vintage_defaults[[#This Row],[Defaulted Original Balance (EUR)]]/vintage_defaults[[#This Row],[Original Balance (EUR)]]</f>
        <v>2.631578947368421E-3</v>
      </c>
      <c r="J12" s="1">
        <f t="array" ref="J12">vintage_defaults[[#This Row],[ΔCPD]]*vintage_defaults[[#This Row],[Original Balance (EUR)]]/SUM((vintage_defaults[Period]=vintage_defaults[[#This Row],[Period]])*vintage_defaults[Original Balance (EUR)])</f>
        <v>1.1363636363636363E-3</v>
      </c>
    </row>
  </sheetData>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W34"/>
  <sheetViews>
    <sheetView workbookViewId="0">
      <selection activeCell="B9" sqref="B9"/>
    </sheetView>
  </sheetViews>
  <sheetFormatPr defaultRowHeight="14.4" x14ac:dyDescent="0.3"/>
  <cols>
    <col min="1" max="1" width="11.5546875" bestFit="1" customWidth="1"/>
  </cols>
  <sheetData>
    <row r="1" spans="1:23" x14ac:dyDescent="0.3">
      <c r="A1" t="s">
        <v>42</v>
      </c>
      <c r="B1">
        <v>1</v>
      </c>
      <c r="C1">
        <v>2</v>
      </c>
      <c r="D1">
        <v>3</v>
      </c>
      <c r="E1">
        <v>4</v>
      </c>
      <c r="F1">
        <v>5</v>
      </c>
      <c r="G1">
        <v>6</v>
      </c>
      <c r="H1">
        <v>7</v>
      </c>
      <c r="I1">
        <v>8</v>
      </c>
      <c r="J1">
        <v>9</v>
      </c>
      <c r="K1">
        <v>10</v>
      </c>
      <c r="L1">
        <v>11</v>
      </c>
      <c r="M1">
        <v>12</v>
      </c>
      <c r="N1">
        <v>13</v>
      </c>
      <c r="O1">
        <v>14</v>
      </c>
      <c r="P1">
        <v>15</v>
      </c>
      <c r="Q1">
        <v>16</v>
      </c>
      <c r="R1">
        <v>17</v>
      </c>
      <c r="S1">
        <v>18</v>
      </c>
      <c r="T1">
        <v>19</v>
      </c>
      <c r="U1">
        <v>20</v>
      </c>
    </row>
    <row r="2" spans="1:23" x14ac:dyDescent="0.3">
      <c r="A2" t="s">
        <v>43</v>
      </c>
      <c r="B2" t="e">
        <f>INDEX(vintage_defaults[Vintage],MATCH(B1,vintage_defaults[Vintage ID],))</f>
        <v>#N/A</v>
      </c>
      <c r="C2" t="e">
        <f>INDEX(vintage_defaults[Vintage],MATCH(C1,vintage_defaults[Vintage ID],))</f>
        <v>#N/A</v>
      </c>
      <c r="D2" t="e">
        <f>INDEX(vintage_defaults[Vintage],MATCH(D1,vintage_defaults[Vintage ID],))</f>
        <v>#N/A</v>
      </c>
      <c r="E2" t="e">
        <f>INDEX(vintage_defaults[Vintage],MATCH(E1,vintage_defaults[Vintage ID],))</f>
        <v>#N/A</v>
      </c>
      <c r="F2" t="str">
        <f>INDEX(vintage_defaults[Vintage],MATCH(F1,vintage_defaults[Vintage ID],))</f>
        <v>2016 - Q3</v>
      </c>
      <c r="G2" t="str">
        <f>INDEX(vintage_defaults[Vintage],MATCH(G1,vintage_defaults[Vintage ID],))</f>
        <v>2016 - Q4</v>
      </c>
      <c r="H2" t="e">
        <f>INDEX(vintage_defaults[Vintage],MATCH(H1,vintage_defaults[Vintage ID],))</f>
        <v>#N/A</v>
      </c>
      <c r="I2" t="e">
        <f>INDEX(vintage_defaults[Vintage],MATCH(I1,vintage_defaults[Vintage ID],))</f>
        <v>#N/A</v>
      </c>
      <c r="J2" t="e">
        <f>INDEX(vintage_defaults[Vintage],MATCH(J1,vintage_defaults[Vintage ID],))</f>
        <v>#N/A</v>
      </c>
      <c r="K2" t="e">
        <f>INDEX(vintage_defaults[Vintage],MATCH(K1,vintage_defaults[Vintage ID],))</f>
        <v>#N/A</v>
      </c>
      <c r="L2" t="e">
        <f>INDEX(vintage_defaults[Vintage],MATCH(L1,vintage_defaults[Vintage ID],))</f>
        <v>#N/A</v>
      </c>
      <c r="M2" t="e">
        <f>INDEX(vintage_defaults[Vintage],MATCH(M1,vintage_defaults[Vintage ID],))</f>
        <v>#N/A</v>
      </c>
      <c r="N2" t="e">
        <f>INDEX(vintage_defaults[Vintage],MATCH(N1,vintage_defaults[Vintage ID],))</f>
        <v>#N/A</v>
      </c>
      <c r="O2" t="e">
        <f>INDEX(vintage_defaults[Vintage],MATCH(O1,vintage_defaults[Vintage ID],))</f>
        <v>#N/A</v>
      </c>
      <c r="P2" t="e">
        <f>INDEX(vintage_defaults[Vintage],MATCH(P1,vintage_defaults[Vintage ID],))</f>
        <v>#N/A</v>
      </c>
      <c r="Q2" t="e">
        <f>INDEX(vintage_defaults[Vintage],MATCH(Q1,vintage_defaults[Vintage ID],))</f>
        <v>#N/A</v>
      </c>
      <c r="R2" t="e">
        <f>INDEX(vintage_defaults[Vintage],MATCH(R1,vintage_defaults[Vintage ID],))</f>
        <v>#N/A</v>
      </c>
      <c r="S2" t="e">
        <f>INDEX(vintage_defaults[Vintage],MATCH(S1,vintage_defaults[Vintage ID],))</f>
        <v>#N/A</v>
      </c>
      <c r="T2" t="e">
        <f>INDEX(vintage_defaults[Vintage],MATCH(T1,vintage_defaults[Vintage ID],))</f>
        <v>#N/A</v>
      </c>
      <c r="U2" t="e">
        <f>INDEX(vintage_defaults[Vintage],MATCH(U1,vintage_defaults[Vintage ID],))</f>
        <v>#N/A</v>
      </c>
    </row>
    <row r="3" spans="1:23" x14ac:dyDescent="0.3">
      <c r="A3" t="s">
        <v>44</v>
      </c>
      <c r="B3">
        <f t="array" ref="B3">MAX(vintage_defaults[Period]*(vintage_defaults[Vintage ID]=B1))</f>
        <v>0</v>
      </c>
      <c r="C3">
        <f t="array" ref="C3">MAX(vintage_defaults[Period]*(vintage_defaults[Vintage ID]=C1))</f>
        <v>0</v>
      </c>
      <c r="D3">
        <f t="array" ref="D3">MAX(vintage_defaults[Period]*(vintage_defaults[Vintage ID]=D1))</f>
        <v>0</v>
      </c>
      <c r="E3">
        <f t="array" ref="E3">MAX(vintage_defaults[Period]*(vintage_defaults[Vintage ID]=E1))</f>
        <v>0</v>
      </c>
      <c r="F3">
        <f t="array" ref="F3">MAX(vintage_defaults[Period]*(vintage_defaults[Vintage ID]=F1))</f>
        <v>6</v>
      </c>
      <c r="G3">
        <f t="array" ref="G3">MAX(vintage_defaults[Period]*(vintage_defaults[Vintage ID]=G1))</f>
        <v>3</v>
      </c>
      <c r="H3">
        <f t="array" ref="H3">MAX(vintage_defaults[Period]*(vintage_defaults[Vintage ID]=H1))</f>
        <v>0</v>
      </c>
      <c r="I3">
        <f t="array" ref="I3">MAX(vintage_defaults[Period]*(vintage_defaults[Vintage ID]=I1))</f>
        <v>0</v>
      </c>
      <c r="J3">
        <f t="array" ref="J3">MAX(vintage_defaults[Period]*(vintage_defaults[Vintage ID]=J1))</f>
        <v>0</v>
      </c>
      <c r="K3">
        <f t="array" ref="K3">MAX(vintage_defaults[Period]*(vintage_defaults[Vintage ID]=K1))</f>
        <v>0</v>
      </c>
      <c r="L3">
        <f t="array" ref="L3">MAX(vintage_defaults[Period]*(vintage_defaults[Vintage ID]=L1))</f>
        <v>0</v>
      </c>
      <c r="M3">
        <f t="array" ref="M3">MAX(vintage_defaults[Period]*(vintage_defaults[Vintage ID]=M1))</f>
        <v>0</v>
      </c>
      <c r="N3">
        <f t="array" ref="N3">MAX(vintage_defaults[Period]*(vintage_defaults[Vintage ID]=N1))</f>
        <v>0</v>
      </c>
      <c r="O3">
        <f t="array" ref="O3">MAX(vintage_defaults[Period]*(vintage_defaults[Vintage ID]=O1))</f>
        <v>0</v>
      </c>
      <c r="P3">
        <f t="array" ref="P3">MAX(vintage_defaults[Period]*(vintage_defaults[Vintage ID]=P1))</f>
        <v>0</v>
      </c>
      <c r="Q3">
        <f t="array" ref="Q3">MAX(vintage_defaults[Period]*(vintage_defaults[Vintage ID]=Q1))</f>
        <v>0</v>
      </c>
      <c r="R3">
        <f t="array" ref="R3">MAX(vintage_defaults[Period]*(vintage_defaults[Vintage ID]=R1))</f>
        <v>0</v>
      </c>
      <c r="S3">
        <f t="array" ref="S3">MAX(vintage_defaults[Period]*(vintage_defaults[Vintage ID]=S1))</f>
        <v>0</v>
      </c>
      <c r="T3">
        <f t="array" ref="T3">MAX(vintage_defaults[Period]*(vintage_defaults[Vintage ID]=T1))</f>
        <v>0</v>
      </c>
      <c r="U3">
        <f t="array" ref="U3">MAX(vintage_defaults[Period]*(vintage_defaults[Vintage ID]=U1))</f>
        <v>0</v>
      </c>
    </row>
    <row r="4" spans="1:23" x14ac:dyDescent="0.3">
      <c r="A4" t="s">
        <v>45</v>
      </c>
      <c r="B4" s="11" t="str">
        <f>IF(ISERROR(B2),"Empty",B2)</f>
        <v>Empty</v>
      </c>
      <c r="C4" s="11" t="str">
        <f t="shared" ref="C4:U4" si="0">IF(ISERROR(C2),"Empty",C2)</f>
        <v>Empty</v>
      </c>
      <c r="D4" s="11" t="str">
        <f t="shared" si="0"/>
        <v>Empty</v>
      </c>
      <c r="E4" s="11" t="str">
        <f t="shared" si="0"/>
        <v>Empty</v>
      </c>
      <c r="F4" s="11" t="str">
        <f t="shared" si="0"/>
        <v>2016 - Q3</v>
      </c>
      <c r="G4" s="11" t="str">
        <f t="shared" si="0"/>
        <v>2016 - Q4</v>
      </c>
      <c r="H4" s="11" t="str">
        <f t="shared" si="0"/>
        <v>Empty</v>
      </c>
      <c r="I4" s="11" t="str">
        <f t="shared" si="0"/>
        <v>Empty</v>
      </c>
      <c r="J4" s="11" t="str">
        <f t="shared" si="0"/>
        <v>Empty</v>
      </c>
      <c r="K4" s="11" t="str">
        <f t="shared" si="0"/>
        <v>Empty</v>
      </c>
      <c r="L4" s="11" t="str">
        <f t="shared" si="0"/>
        <v>Empty</v>
      </c>
      <c r="M4" s="11" t="str">
        <f t="shared" si="0"/>
        <v>Empty</v>
      </c>
      <c r="N4" s="11" t="str">
        <f t="shared" si="0"/>
        <v>Empty</v>
      </c>
      <c r="O4" s="11" t="str">
        <f t="shared" si="0"/>
        <v>Empty</v>
      </c>
      <c r="P4" s="11" t="str">
        <f t="shared" si="0"/>
        <v>Empty</v>
      </c>
      <c r="Q4" s="11" t="str">
        <f t="shared" si="0"/>
        <v>Empty</v>
      </c>
      <c r="R4" s="11" t="str">
        <f t="shared" si="0"/>
        <v>Empty</v>
      </c>
      <c r="S4" s="11" t="str">
        <f t="shared" si="0"/>
        <v>Empty</v>
      </c>
      <c r="T4" s="11" t="str">
        <f t="shared" si="0"/>
        <v>Empty</v>
      </c>
      <c r="U4" s="11" t="str">
        <f t="shared" si="0"/>
        <v>Empty</v>
      </c>
    </row>
    <row r="5" spans="1:23" x14ac:dyDescent="0.3">
      <c r="A5">
        <v>1</v>
      </c>
      <c r="B5" s="12" t="e">
        <f t="array" ref="B5">IF(OR(ISERROR(B$2),$A5&gt;B$3),NA(),SUM(vintage_defaults[CPD]*(vintage_defaults[Vintage ID]=B$1)*($A5=vintage_defaults[Period])))</f>
        <v>#N/A</v>
      </c>
      <c r="C5" s="13" t="e">
        <f t="array" ref="C5">IF(OR(ISERROR(C$2),$A5&gt;C$3),NA(),SUM(vintage_defaults[CPD]*(vintage_defaults[Vintage ID]=C$1)*($A5=vintage_defaults[Period])))</f>
        <v>#N/A</v>
      </c>
      <c r="D5" s="13" t="e">
        <f t="array" ref="D5">IF(OR(ISERROR(D$2),$A5&gt;D$3),NA(),SUM(vintage_defaults[CPD]*(vintage_defaults[Vintage ID]=D$1)*($A5=vintage_defaults[Period])))</f>
        <v>#N/A</v>
      </c>
      <c r="E5" s="13" t="e">
        <f t="array" ref="E5">IF(OR(ISERROR(E$2),$A5&gt;E$3),NA(),SUM(vintage_defaults[CPD]*(vintage_defaults[Vintage ID]=E$1)*($A5=vintage_defaults[Period])))</f>
        <v>#N/A</v>
      </c>
      <c r="F5" s="13">
        <f t="array" ref="F5">IF(OR(ISERROR(F$2),$A5&gt;F$3),NA(),SUM(vintage_defaults[CPD]*(vintage_defaults[Vintage ID]=F$1)*($A5=vintage_defaults[Period])))</f>
        <v>4.0000000000000001E-3</v>
      </c>
      <c r="G5" s="13">
        <f t="array" ref="G5">IF(OR(ISERROR(G$2),$A5&gt;G$3),NA(),SUM(vintage_defaults[CPD]*(vintage_defaults[Vintage ID]=G$1)*($A5=vintage_defaults[Period])))</f>
        <v>2.631578947368421E-3</v>
      </c>
      <c r="H5" s="13" t="e">
        <f t="array" ref="H5">IF(OR(ISERROR(H$2),$A5&gt;H$3),NA(),SUM(vintage_defaults[CPD]*(vintage_defaults[Vintage ID]=H$1)*($A5=vintage_defaults[Period])))</f>
        <v>#N/A</v>
      </c>
      <c r="I5" s="13" t="e">
        <f t="array" ref="I5">IF(OR(ISERROR(I$2),$A5&gt;I$3),NA(),SUM(vintage_defaults[CPD]*(vintage_defaults[Vintage ID]=I$1)*($A5=vintage_defaults[Period])))</f>
        <v>#N/A</v>
      </c>
      <c r="J5" s="13" t="e">
        <f t="array" ref="J5">IF(OR(ISERROR(J$2),$A5&gt;J$3),NA(),SUM(vintage_defaults[CPD]*(vintage_defaults[Vintage ID]=J$1)*($A5=vintage_defaults[Period])))</f>
        <v>#N/A</v>
      </c>
      <c r="K5" s="13" t="e">
        <f t="array" ref="K5">IF(OR(ISERROR(K$2),$A5&gt;K$3),NA(),SUM(vintage_defaults[CPD]*(vintage_defaults[Vintage ID]=K$1)*($A5=vintage_defaults[Period])))</f>
        <v>#N/A</v>
      </c>
      <c r="L5" s="13" t="e">
        <f t="array" ref="L5">IF(OR(ISERROR(L$2),$A5&gt;L$3),NA(),SUM(vintage_defaults[CPD]*(vintage_defaults[Vintage ID]=L$1)*($A5=vintage_defaults[Period])))</f>
        <v>#N/A</v>
      </c>
      <c r="M5" s="13" t="e">
        <f t="array" ref="M5">IF(OR(ISERROR(M$2),$A5&gt;M$3),NA(),SUM(vintage_defaults[CPD]*(vintage_defaults[Vintage ID]=M$1)*($A5=vintage_defaults[Period])))</f>
        <v>#N/A</v>
      </c>
      <c r="N5" s="13" t="e">
        <f t="array" ref="N5">IF(OR(ISERROR(N$2),$A5&gt;N$3),NA(),SUM(vintage_defaults[CPD]*(vintage_defaults[Vintage ID]=N$1)*($A5=vintage_defaults[Period])))</f>
        <v>#N/A</v>
      </c>
      <c r="O5" s="13" t="e">
        <f t="array" ref="O5">IF(OR(ISERROR(O$2),$A5&gt;O$3),NA(),SUM(vintage_defaults[CPD]*(vintage_defaults[Vintage ID]=O$1)*($A5=vintage_defaults[Period])))</f>
        <v>#N/A</v>
      </c>
      <c r="P5" s="13" t="e">
        <f t="array" ref="P5">IF(OR(ISERROR(P$2),$A5&gt;P$3),NA(),SUM(vintage_defaults[CPD]*(vintage_defaults[Vintage ID]=P$1)*($A5=vintage_defaults[Period])))</f>
        <v>#N/A</v>
      </c>
      <c r="Q5" s="13" t="e">
        <f t="array" ref="Q5">IF(OR(ISERROR(Q$2),$A5&gt;Q$3),NA(),SUM(vintage_defaults[CPD]*(vintage_defaults[Vintage ID]=Q$1)*($A5=vintage_defaults[Period])))</f>
        <v>#N/A</v>
      </c>
      <c r="R5" s="13" t="e">
        <f t="array" ref="R5">IF(OR(ISERROR(R$2),$A5&gt;R$3),NA(),SUM(vintage_defaults[CPD]*(vintage_defaults[Vintage ID]=R$1)*($A5=vintage_defaults[Period])))</f>
        <v>#N/A</v>
      </c>
      <c r="S5" s="13" t="e">
        <f t="array" ref="S5">IF(OR(ISERROR(S$2),$A5&gt;S$3),NA(),SUM(vintage_defaults[CPD]*(vintage_defaults[Vintage ID]=S$1)*($A5=vintage_defaults[Period])))</f>
        <v>#N/A</v>
      </c>
      <c r="T5" s="13" t="e">
        <f t="array" ref="T5">IF(OR(ISERROR(T$2),$A5&gt;T$3),NA(),SUM(vintage_defaults[CPD]*(vintage_defaults[Vintage ID]=T$1)*($A5=vintage_defaults[Period])))</f>
        <v>#N/A</v>
      </c>
      <c r="U5" s="14" t="e">
        <f t="array" ref="U5">IF(OR(ISERROR(U$2),$A5&gt;U$3),NA(),SUM(vintage_defaults[CPD]*(vintage_defaults[Vintage ID]=U$1)*($A5=vintage_defaults[Period])))</f>
        <v>#N/A</v>
      </c>
    </row>
    <row r="6" spans="1:23" x14ac:dyDescent="0.3">
      <c r="A6">
        <v>2</v>
      </c>
      <c r="B6" s="15" t="e">
        <f t="array" ref="B6">IF(OR(ISERROR(B$2),$A6&gt;B$3),NA(),SUM(vintage_defaults[CPD]*(vintage_defaults[Vintage ID]=B$1)*($A6=vintage_defaults[Period])))</f>
        <v>#N/A</v>
      </c>
      <c r="C6" s="16" t="e">
        <f t="array" ref="C6">IF(OR(ISERROR(C$2),$A6&gt;C$3),NA(),SUM(vintage_defaults[CPD]*(vintage_defaults[Vintage ID]=C$1)*($A6=vintage_defaults[Period])))</f>
        <v>#N/A</v>
      </c>
      <c r="D6" s="16" t="e">
        <f t="array" ref="D6">IF(OR(ISERROR(D$2),$A6&gt;D$3),NA(),SUM(vintage_defaults[CPD]*(vintage_defaults[Vintage ID]=D$1)*($A6=vintage_defaults[Period])))</f>
        <v>#N/A</v>
      </c>
      <c r="E6" s="16" t="e">
        <f t="array" ref="E6">IF(OR(ISERROR(E$2),$A6&gt;E$3),NA(),SUM(vintage_defaults[CPD]*(vintage_defaults[Vintage ID]=E$1)*($A6=vintage_defaults[Period])))</f>
        <v>#N/A</v>
      </c>
      <c r="F6" s="16">
        <f t="array" ref="F6">IF(OR(ISERROR(F$2),$A6&gt;F$3),NA(),SUM(vintage_defaults[CPD]*(vintage_defaults[Vintage ID]=F$1)*($A6=vintage_defaults[Period])))</f>
        <v>8.0000000000000002E-3</v>
      </c>
      <c r="G6" s="16">
        <f t="array" ref="G6">IF(OR(ISERROR(G$2),$A6&gt;G$3),NA(),SUM(vintage_defaults[CPD]*(vintage_defaults[Vintage ID]=G$1)*($A6=vintage_defaults[Period])))</f>
        <v>5.263157894736842E-3</v>
      </c>
      <c r="H6" s="16" t="e">
        <f t="array" ref="H6">IF(OR(ISERROR(H$2),$A6&gt;H$3),NA(),SUM(vintage_defaults[CPD]*(vintage_defaults[Vintage ID]=H$1)*($A6=vintage_defaults[Period])))</f>
        <v>#N/A</v>
      </c>
      <c r="I6" s="16" t="e">
        <f t="array" ref="I6">IF(OR(ISERROR(I$2),$A6&gt;I$3),NA(),SUM(vintage_defaults[CPD]*(vintage_defaults[Vintage ID]=I$1)*($A6=vintage_defaults[Period])))</f>
        <v>#N/A</v>
      </c>
      <c r="J6" s="16" t="e">
        <f t="array" ref="J6">IF(OR(ISERROR(J$2),$A6&gt;J$3),NA(),SUM(vintage_defaults[CPD]*(vintage_defaults[Vintage ID]=J$1)*($A6=vintage_defaults[Period])))</f>
        <v>#N/A</v>
      </c>
      <c r="K6" s="16" t="e">
        <f t="array" ref="K6">IF(OR(ISERROR(K$2),$A6&gt;K$3),NA(),SUM(vintage_defaults[CPD]*(vintage_defaults[Vintage ID]=K$1)*($A6=vintage_defaults[Period])))</f>
        <v>#N/A</v>
      </c>
      <c r="L6" s="16" t="e">
        <f t="array" ref="L6">IF(OR(ISERROR(L$2),$A6&gt;L$3),NA(),SUM(vintage_defaults[CPD]*(vintage_defaults[Vintage ID]=L$1)*($A6=vintage_defaults[Period])))</f>
        <v>#N/A</v>
      </c>
      <c r="M6" s="16" t="e">
        <f t="array" ref="M6">IF(OR(ISERROR(M$2),$A6&gt;M$3),NA(),SUM(vintage_defaults[CPD]*(vintage_defaults[Vintage ID]=M$1)*($A6=vintage_defaults[Period])))</f>
        <v>#N/A</v>
      </c>
      <c r="N6" s="16" t="e">
        <f t="array" ref="N6">IF(OR(ISERROR(N$2),$A6&gt;N$3),NA(),SUM(vintage_defaults[CPD]*(vintage_defaults[Vintage ID]=N$1)*($A6=vintage_defaults[Period])))</f>
        <v>#N/A</v>
      </c>
      <c r="O6" s="16" t="e">
        <f t="array" ref="O6">IF(OR(ISERROR(O$2),$A6&gt;O$3),NA(),SUM(vintage_defaults[CPD]*(vintage_defaults[Vintage ID]=O$1)*($A6=vintage_defaults[Period])))</f>
        <v>#N/A</v>
      </c>
      <c r="P6" s="16" t="e">
        <f t="array" ref="P6">IF(OR(ISERROR(P$2),$A6&gt;P$3),NA(),SUM(vintage_defaults[CPD]*(vintage_defaults[Vintage ID]=P$1)*($A6=vintage_defaults[Period])))</f>
        <v>#N/A</v>
      </c>
      <c r="Q6" s="16" t="e">
        <f t="array" ref="Q6">IF(OR(ISERROR(Q$2),$A6&gt;Q$3),NA(),SUM(vintage_defaults[CPD]*(vintage_defaults[Vintage ID]=Q$1)*($A6=vintage_defaults[Period])))</f>
        <v>#N/A</v>
      </c>
      <c r="R6" s="16" t="e">
        <f t="array" ref="R6">IF(OR(ISERROR(R$2),$A6&gt;R$3),NA(),SUM(vintage_defaults[CPD]*(vintage_defaults[Vintage ID]=R$1)*($A6=vintage_defaults[Period])))</f>
        <v>#N/A</v>
      </c>
      <c r="S6" s="16" t="e">
        <f t="array" ref="S6">IF(OR(ISERROR(S$2),$A6&gt;S$3),NA(),SUM(vintage_defaults[CPD]*(vintage_defaults[Vintage ID]=S$1)*($A6=vintage_defaults[Period])))</f>
        <v>#N/A</v>
      </c>
      <c r="T6" s="16" t="e">
        <f t="array" ref="T6">IF(OR(ISERROR(T$2),$A6&gt;T$3),NA(),SUM(vintage_defaults[CPD]*(vintage_defaults[Vintage ID]=T$1)*($A6=vintage_defaults[Period])))</f>
        <v>#N/A</v>
      </c>
      <c r="U6" s="17" t="e">
        <f t="array" ref="U6">IF(OR(ISERROR(U$2),$A6&gt;U$3),NA(),SUM(vintage_defaults[CPD]*(vintage_defaults[Vintage ID]=U$1)*($A6=vintage_defaults[Period])))</f>
        <v>#N/A</v>
      </c>
    </row>
    <row r="7" spans="1:23" x14ac:dyDescent="0.3">
      <c r="A7">
        <v>3</v>
      </c>
      <c r="B7" s="12" t="e">
        <f t="array" ref="B7">IF(OR(ISERROR(B$2),$A7&gt;B$3),NA(),SUM(vintage_defaults[CPD]*(vintage_defaults[Vintage ID]=B$1)*($A7=vintage_defaults[Period])))</f>
        <v>#N/A</v>
      </c>
      <c r="C7" s="13" t="e">
        <f t="array" ref="C7">IF(OR(ISERROR(C$2),$A7&gt;C$3),NA(),SUM(vintage_defaults[CPD]*(vintage_defaults[Vintage ID]=C$1)*($A7=vintage_defaults[Period])))</f>
        <v>#N/A</v>
      </c>
      <c r="D7" s="13" t="e">
        <f t="array" ref="D7">IF(OR(ISERROR(D$2),$A7&gt;D$3),NA(),SUM(vintage_defaults[CPD]*(vintage_defaults[Vintage ID]=D$1)*($A7=vintage_defaults[Period])))</f>
        <v>#N/A</v>
      </c>
      <c r="E7" s="13" t="e">
        <f t="array" ref="E7">IF(OR(ISERROR(E$2),$A7&gt;E$3),NA(),SUM(vintage_defaults[CPD]*(vintage_defaults[Vintage ID]=E$1)*($A7=vintage_defaults[Period])))</f>
        <v>#N/A</v>
      </c>
      <c r="F7" s="13">
        <f t="array" ref="F7">IF(OR(ISERROR(F$2),$A7&gt;F$3),NA(),SUM(vintage_defaults[CPD]*(vintage_defaults[Vintage ID]=F$1)*($A7=vintage_defaults[Period])))</f>
        <v>1.2E-2</v>
      </c>
      <c r="G7" s="13">
        <f t="array" ref="G7">IF(OR(ISERROR(G$2),$A7&gt;G$3),NA(),SUM(vintage_defaults[CPD]*(vintage_defaults[Vintage ID]=G$1)*($A7=vintage_defaults[Period])))</f>
        <v>7.8947368421052634E-3</v>
      </c>
      <c r="H7" s="13" t="e">
        <f t="array" ref="H7">IF(OR(ISERROR(H$2),$A7&gt;H$3),NA(),SUM(vintage_defaults[CPD]*(vintage_defaults[Vintage ID]=H$1)*($A7=vintage_defaults[Period])))</f>
        <v>#N/A</v>
      </c>
      <c r="I7" s="13" t="e">
        <f t="array" ref="I7">IF(OR(ISERROR(I$2),$A7&gt;I$3),NA(),SUM(vintage_defaults[CPD]*(vintage_defaults[Vintage ID]=I$1)*($A7=vintage_defaults[Period])))</f>
        <v>#N/A</v>
      </c>
      <c r="J7" s="13" t="e">
        <f t="array" ref="J7">IF(OR(ISERROR(J$2),$A7&gt;J$3),NA(),SUM(vintage_defaults[CPD]*(vintage_defaults[Vintage ID]=J$1)*($A7=vintage_defaults[Period])))</f>
        <v>#N/A</v>
      </c>
      <c r="K7" s="13" t="e">
        <f t="array" ref="K7">IF(OR(ISERROR(K$2),$A7&gt;K$3),NA(),SUM(vintage_defaults[CPD]*(vintage_defaults[Vintage ID]=K$1)*($A7=vintage_defaults[Period])))</f>
        <v>#N/A</v>
      </c>
      <c r="L7" s="13" t="e">
        <f t="array" ref="L7">IF(OR(ISERROR(L$2),$A7&gt;L$3),NA(),SUM(vintage_defaults[CPD]*(vintage_defaults[Vintage ID]=L$1)*($A7=vintage_defaults[Period])))</f>
        <v>#N/A</v>
      </c>
      <c r="M7" s="13" t="e">
        <f t="array" ref="M7">IF(OR(ISERROR(M$2),$A7&gt;M$3),NA(),SUM(vintage_defaults[CPD]*(vintage_defaults[Vintage ID]=M$1)*($A7=vintage_defaults[Period])))</f>
        <v>#N/A</v>
      </c>
      <c r="N7" s="13" t="e">
        <f t="array" ref="N7">IF(OR(ISERROR(N$2),$A7&gt;N$3),NA(),SUM(vintage_defaults[CPD]*(vintage_defaults[Vintage ID]=N$1)*($A7=vintage_defaults[Period])))</f>
        <v>#N/A</v>
      </c>
      <c r="O7" s="13" t="e">
        <f t="array" ref="O7">IF(OR(ISERROR(O$2),$A7&gt;O$3),NA(),SUM(vintage_defaults[CPD]*(vintage_defaults[Vintage ID]=O$1)*($A7=vintage_defaults[Period])))</f>
        <v>#N/A</v>
      </c>
      <c r="P7" s="13" t="e">
        <f t="array" ref="P7">IF(OR(ISERROR(P$2),$A7&gt;P$3),NA(),SUM(vintage_defaults[CPD]*(vintage_defaults[Vintage ID]=P$1)*($A7=vintage_defaults[Period])))</f>
        <v>#N/A</v>
      </c>
      <c r="Q7" s="13" t="e">
        <f t="array" ref="Q7">IF(OR(ISERROR(Q$2),$A7&gt;Q$3),NA(),SUM(vintage_defaults[CPD]*(vintage_defaults[Vintage ID]=Q$1)*($A7=vintage_defaults[Period])))</f>
        <v>#N/A</v>
      </c>
      <c r="R7" s="13" t="e">
        <f t="array" ref="R7">IF(OR(ISERROR(R$2),$A7&gt;R$3),NA(),SUM(vintage_defaults[CPD]*(vintage_defaults[Vintage ID]=R$1)*($A7=vintage_defaults[Period])))</f>
        <v>#N/A</v>
      </c>
      <c r="S7" s="13" t="e">
        <f t="array" ref="S7">IF(OR(ISERROR(S$2),$A7&gt;S$3),NA(),SUM(vintage_defaults[CPD]*(vintage_defaults[Vintage ID]=S$1)*($A7=vintage_defaults[Period])))</f>
        <v>#N/A</v>
      </c>
      <c r="T7" s="13" t="e">
        <f t="array" ref="T7">IF(OR(ISERROR(T$2),$A7&gt;T$3),NA(),SUM(vintage_defaults[CPD]*(vintage_defaults[Vintage ID]=T$1)*($A7=vintage_defaults[Period])))</f>
        <v>#N/A</v>
      </c>
      <c r="U7" s="14" t="e">
        <f t="array" ref="U7">IF(OR(ISERROR(U$2),$A7&gt;U$3),NA(),SUM(vintage_defaults[CPD]*(vintage_defaults[Vintage ID]=U$1)*($A7=vintage_defaults[Period])))</f>
        <v>#N/A</v>
      </c>
      <c r="W7" s="1"/>
    </row>
    <row r="8" spans="1:23" x14ac:dyDescent="0.3">
      <c r="A8">
        <v>4</v>
      </c>
      <c r="B8" s="15" t="e">
        <f t="array" ref="B8">IF(OR(ISERROR(B$2),$A8&gt;B$3),NA(),SUM(vintage_defaults[CPD]*(vintage_defaults[Vintage ID]=B$1)*($A8=vintage_defaults[Period])))</f>
        <v>#N/A</v>
      </c>
      <c r="C8" s="16" t="e">
        <f t="array" ref="C8">IF(OR(ISERROR(C$2),$A8&gt;C$3),NA(),SUM(vintage_defaults[CPD]*(vintage_defaults[Vintage ID]=C$1)*($A8=vintage_defaults[Period])))</f>
        <v>#N/A</v>
      </c>
      <c r="D8" s="16" t="e">
        <f t="array" ref="D8">IF(OR(ISERROR(D$2),$A8&gt;D$3),NA(),SUM(vintage_defaults[CPD]*(vintage_defaults[Vintage ID]=D$1)*($A8=vintage_defaults[Period])))</f>
        <v>#N/A</v>
      </c>
      <c r="E8" s="16" t="e">
        <f t="array" ref="E8">IF(OR(ISERROR(E$2),$A8&gt;E$3),NA(),SUM(vintage_defaults[CPD]*(vintage_defaults[Vintage ID]=E$1)*($A8=vintage_defaults[Period])))</f>
        <v>#N/A</v>
      </c>
      <c r="F8" s="16">
        <f t="array" ref="F8">IF(OR(ISERROR(F$2),$A8&gt;F$3),NA(),SUM(vintage_defaults[CPD]*(vintage_defaults[Vintage ID]=F$1)*($A8=vintage_defaults[Period])))</f>
        <v>1.4E-2</v>
      </c>
      <c r="G8" s="16" t="e">
        <f t="array" ref="G8">IF(OR(ISERROR(G$2),$A8&gt;G$3),NA(),SUM(vintage_defaults[CPD]*(vintage_defaults[Vintage ID]=G$1)*($A8=vintage_defaults[Period])))</f>
        <v>#N/A</v>
      </c>
      <c r="H8" s="16" t="e">
        <f t="array" ref="H8">IF(OR(ISERROR(H$2),$A8&gt;H$3),NA(),SUM(vintage_defaults[CPD]*(vintage_defaults[Vintage ID]=H$1)*($A8=vintage_defaults[Period])))</f>
        <v>#N/A</v>
      </c>
      <c r="I8" s="16" t="e">
        <f t="array" ref="I8">IF(OR(ISERROR(I$2),$A8&gt;I$3),NA(),SUM(vintage_defaults[CPD]*(vintage_defaults[Vintage ID]=I$1)*($A8=vintage_defaults[Period])))</f>
        <v>#N/A</v>
      </c>
      <c r="J8" s="16" t="e">
        <f t="array" ref="J8">IF(OR(ISERROR(J$2),$A8&gt;J$3),NA(),SUM(vintage_defaults[CPD]*(vintage_defaults[Vintage ID]=J$1)*($A8=vintage_defaults[Period])))</f>
        <v>#N/A</v>
      </c>
      <c r="K8" s="16" t="e">
        <f t="array" ref="K8">IF(OR(ISERROR(K$2),$A8&gt;K$3),NA(),SUM(vintage_defaults[CPD]*(vintage_defaults[Vintage ID]=K$1)*($A8=vintage_defaults[Period])))</f>
        <v>#N/A</v>
      </c>
      <c r="L8" s="16" t="e">
        <f t="array" ref="L8">IF(OR(ISERROR(L$2),$A8&gt;L$3),NA(),SUM(vintage_defaults[CPD]*(vintage_defaults[Vintage ID]=L$1)*($A8=vintage_defaults[Period])))</f>
        <v>#N/A</v>
      </c>
      <c r="M8" s="16" t="e">
        <f t="array" ref="M8">IF(OR(ISERROR(M$2),$A8&gt;M$3),NA(),SUM(vintage_defaults[CPD]*(vintage_defaults[Vintage ID]=M$1)*($A8=vintage_defaults[Period])))</f>
        <v>#N/A</v>
      </c>
      <c r="N8" s="16" t="e">
        <f t="array" ref="N8">IF(OR(ISERROR(N$2),$A8&gt;N$3),NA(),SUM(vintage_defaults[CPD]*(vintage_defaults[Vintage ID]=N$1)*($A8=vintage_defaults[Period])))</f>
        <v>#N/A</v>
      </c>
      <c r="O8" s="16" t="e">
        <f t="array" ref="O8">IF(OR(ISERROR(O$2),$A8&gt;O$3),NA(),SUM(vintage_defaults[CPD]*(vintage_defaults[Vintage ID]=O$1)*($A8=vintage_defaults[Period])))</f>
        <v>#N/A</v>
      </c>
      <c r="P8" s="16" t="e">
        <f t="array" ref="P8">IF(OR(ISERROR(P$2),$A8&gt;P$3),NA(),SUM(vintage_defaults[CPD]*(vintage_defaults[Vintage ID]=P$1)*($A8=vintage_defaults[Period])))</f>
        <v>#N/A</v>
      </c>
      <c r="Q8" s="16" t="e">
        <f t="array" ref="Q8">IF(OR(ISERROR(Q$2),$A8&gt;Q$3),NA(),SUM(vintage_defaults[CPD]*(vintage_defaults[Vintage ID]=Q$1)*($A8=vintage_defaults[Period])))</f>
        <v>#N/A</v>
      </c>
      <c r="R8" s="16" t="e">
        <f t="array" ref="R8">IF(OR(ISERROR(R$2),$A8&gt;R$3),NA(),SUM(vintage_defaults[CPD]*(vintage_defaults[Vintage ID]=R$1)*($A8=vintage_defaults[Period])))</f>
        <v>#N/A</v>
      </c>
      <c r="S8" s="16" t="e">
        <f t="array" ref="S8">IF(OR(ISERROR(S$2),$A8&gt;S$3),NA(),SUM(vintage_defaults[CPD]*(vintage_defaults[Vintage ID]=S$1)*($A8=vintage_defaults[Period])))</f>
        <v>#N/A</v>
      </c>
      <c r="T8" s="16" t="e">
        <f t="array" ref="T8">IF(OR(ISERROR(T$2),$A8&gt;T$3),NA(),SUM(vintage_defaults[CPD]*(vintage_defaults[Vintage ID]=T$1)*($A8=vintage_defaults[Period])))</f>
        <v>#N/A</v>
      </c>
      <c r="U8" s="17" t="e">
        <f t="array" ref="U8">IF(OR(ISERROR(U$2),$A8&gt;U$3),NA(),SUM(vintage_defaults[CPD]*(vintage_defaults[Vintage ID]=U$1)*($A8=vintage_defaults[Period])))</f>
        <v>#N/A</v>
      </c>
    </row>
    <row r="9" spans="1:23" x14ac:dyDescent="0.3">
      <c r="A9">
        <v>5</v>
      </c>
      <c r="B9" s="12" t="e">
        <f t="array" ref="B9">IF(OR(ISERROR(B$2),$A9&gt;B$3),NA(),SUM(vintage_defaults[CPD]*(vintage_defaults[Vintage ID]=B$1)*($A9=vintage_defaults[Period])))</f>
        <v>#N/A</v>
      </c>
      <c r="C9" s="13" t="e">
        <f t="array" ref="C9">IF(OR(ISERROR(C$2),$A9&gt;C$3),NA(),SUM(vintage_defaults[CPD]*(vintage_defaults[Vintage ID]=C$1)*($A9=vintage_defaults[Period])))</f>
        <v>#N/A</v>
      </c>
      <c r="D9" s="13" t="e">
        <f t="array" ref="D9">IF(OR(ISERROR(D$2),$A9&gt;D$3),NA(),SUM(vintage_defaults[CPD]*(vintage_defaults[Vintage ID]=D$1)*($A9=vintage_defaults[Period])))</f>
        <v>#N/A</v>
      </c>
      <c r="E9" s="13" t="e">
        <f t="array" ref="E9">IF(OR(ISERROR(E$2),$A9&gt;E$3),NA(),SUM(vintage_defaults[CPD]*(vintage_defaults[Vintage ID]=E$1)*($A9=vintage_defaults[Period])))</f>
        <v>#N/A</v>
      </c>
      <c r="F9" s="13">
        <f t="array" ref="F9">IF(OR(ISERROR(F$2),$A9&gt;F$3),NA(),SUM(vintage_defaults[CPD]*(vintage_defaults[Vintage ID]=F$1)*($A9=vintage_defaults[Period])))</f>
        <v>1.6E-2</v>
      </c>
      <c r="G9" s="13" t="e">
        <f t="array" ref="G9">IF(OR(ISERROR(G$2),$A9&gt;G$3),NA(),SUM(vintage_defaults[CPD]*(vintage_defaults[Vintage ID]=G$1)*($A9=vintage_defaults[Period])))</f>
        <v>#N/A</v>
      </c>
      <c r="H9" s="13" t="e">
        <f t="array" ref="H9">IF(OR(ISERROR(H$2),$A9&gt;H$3),NA(),SUM(vintage_defaults[CPD]*(vintage_defaults[Vintage ID]=H$1)*($A9=vintage_defaults[Period])))</f>
        <v>#N/A</v>
      </c>
      <c r="I9" s="13" t="e">
        <f t="array" ref="I9">IF(OR(ISERROR(I$2),$A9&gt;I$3),NA(),SUM(vintage_defaults[CPD]*(vintage_defaults[Vintage ID]=I$1)*($A9=vintage_defaults[Period])))</f>
        <v>#N/A</v>
      </c>
      <c r="J9" s="13" t="e">
        <f t="array" ref="J9">IF(OR(ISERROR(J$2),$A9&gt;J$3),NA(),SUM(vintage_defaults[CPD]*(vintage_defaults[Vintage ID]=J$1)*($A9=vintage_defaults[Period])))</f>
        <v>#N/A</v>
      </c>
      <c r="K9" s="13" t="e">
        <f t="array" ref="K9">IF(OR(ISERROR(K$2),$A9&gt;K$3),NA(),SUM(vintage_defaults[CPD]*(vintage_defaults[Vintage ID]=K$1)*($A9=vintage_defaults[Period])))</f>
        <v>#N/A</v>
      </c>
      <c r="L9" s="13" t="e">
        <f t="array" ref="L9">IF(OR(ISERROR(L$2),$A9&gt;L$3),NA(),SUM(vintage_defaults[CPD]*(vintage_defaults[Vintage ID]=L$1)*($A9=vintage_defaults[Period])))</f>
        <v>#N/A</v>
      </c>
      <c r="M9" s="13" t="e">
        <f t="array" ref="M9">IF(OR(ISERROR(M$2),$A9&gt;M$3),NA(),SUM(vintage_defaults[CPD]*(vintage_defaults[Vintage ID]=M$1)*($A9=vintage_defaults[Period])))</f>
        <v>#N/A</v>
      </c>
      <c r="N9" s="13" t="e">
        <f t="array" ref="N9">IF(OR(ISERROR(N$2),$A9&gt;N$3),NA(),SUM(vintage_defaults[CPD]*(vintage_defaults[Vintage ID]=N$1)*($A9=vintage_defaults[Period])))</f>
        <v>#N/A</v>
      </c>
      <c r="O9" s="13" t="e">
        <f t="array" ref="O9">IF(OR(ISERROR(O$2),$A9&gt;O$3),NA(),SUM(vintage_defaults[CPD]*(vintage_defaults[Vintage ID]=O$1)*($A9=vintage_defaults[Period])))</f>
        <v>#N/A</v>
      </c>
      <c r="P9" s="13" t="e">
        <f t="array" ref="P9">IF(OR(ISERROR(P$2),$A9&gt;P$3),NA(),SUM(vintage_defaults[CPD]*(vintage_defaults[Vintage ID]=P$1)*($A9=vintage_defaults[Period])))</f>
        <v>#N/A</v>
      </c>
      <c r="Q9" s="13" t="e">
        <f t="array" ref="Q9">IF(OR(ISERROR(Q$2),$A9&gt;Q$3),NA(),SUM(vintage_defaults[CPD]*(vintage_defaults[Vintage ID]=Q$1)*($A9=vintage_defaults[Period])))</f>
        <v>#N/A</v>
      </c>
      <c r="R9" s="13" t="e">
        <f t="array" ref="R9">IF(OR(ISERROR(R$2),$A9&gt;R$3),NA(),SUM(vintage_defaults[CPD]*(vintage_defaults[Vintage ID]=R$1)*($A9=vintage_defaults[Period])))</f>
        <v>#N/A</v>
      </c>
      <c r="S9" s="13" t="e">
        <f t="array" ref="S9">IF(OR(ISERROR(S$2),$A9&gt;S$3),NA(),SUM(vintage_defaults[CPD]*(vintage_defaults[Vintage ID]=S$1)*($A9=vintage_defaults[Period])))</f>
        <v>#N/A</v>
      </c>
      <c r="T9" s="13" t="e">
        <f t="array" ref="T9">IF(OR(ISERROR(T$2),$A9&gt;T$3),NA(),SUM(vintage_defaults[CPD]*(vintage_defaults[Vintage ID]=T$1)*($A9=vintage_defaults[Period])))</f>
        <v>#N/A</v>
      </c>
      <c r="U9" s="14" t="e">
        <f t="array" ref="U9">IF(OR(ISERROR(U$2),$A9&gt;U$3),NA(),SUM(vintage_defaults[CPD]*(vintage_defaults[Vintage ID]=U$1)*($A9=vintage_defaults[Period])))</f>
        <v>#N/A</v>
      </c>
    </row>
    <row r="10" spans="1:23" x14ac:dyDescent="0.3">
      <c r="A10">
        <v>6</v>
      </c>
      <c r="B10" s="15" t="e">
        <f t="array" ref="B10">IF(OR(ISERROR(B$2),$A10&gt;B$3),NA(),SUM(vintage_defaults[CPD]*(vintage_defaults[Vintage ID]=B$1)*($A10=vintage_defaults[Period])))</f>
        <v>#N/A</v>
      </c>
      <c r="C10" s="16" t="e">
        <f t="array" ref="C10">IF(OR(ISERROR(C$2),$A10&gt;C$3),NA(),SUM(vintage_defaults[CPD]*(vintage_defaults[Vintage ID]=C$1)*($A10=vintage_defaults[Period])))</f>
        <v>#N/A</v>
      </c>
      <c r="D10" s="16" t="e">
        <f t="array" ref="D10">IF(OR(ISERROR(D$2),$A10&gt;D$3),NA(),SUM(vintage_defaults[CPD]*(vintage_defaults[Vintage ID]=D$1)*($A10=vintage_defaults[Period])))</f>
        <v>#N/A</v>
      </c>
      <c r="E10" s="16" t="e">
        <f t="array" ref="E10">IF(OR(ISERROR(E$2),$A10&gt;E$3),NA(),SUM(vintage_defaults[CPD]*(vintage_defaults[Vintage ID]=E$1)*($A10=vintage_defaults[Period])))</f>
        <v>#N/A</v>
      </c>
      <c r="F10" s="16">
        <f t="array" ref="F10">IF(OR(ISERROR(F$2),$A10&gt;F$3),NA(),SUM(vintage_defaults[CPD]*(vintage_defaults[Vintage ID]=F$1)*($A10=vintage_defaults[Period])))</f>
        <v>1.6799999999999999E-2</v>
      </c>
      <c r="G10" s="16" t="e">
        <f t="array" ref="G10">IF(OR(ISERROR(G$2),$A10&gt;G$3),NA(),SUM(vintage_defaults[CPD]*(vintage_defaults[Vintage ID]=G$1)*($A10=vintage_defaults[Period])))</f>
        <v>#N/A</v>
      </c>
      <c r="H10" s="16" t="e">
        <f t="array" ref="H10">IF(OR(ISERROR(H$2),$A10&gt;H$3),NA(),SUM(vintage_defaults[CPD]*(vintage_defaults[Vintage ID]=H$1)*($A10=vintage_defaults[Period])))</f>
        <v>#N/A</v>
      </c>
      <c r="I10" s="16" t="e">
        <f t="array" ref="I10">IF(OR(ISERROR(I$2),$A10&gt;I$3),NA(),SUM(vintage_defaults[CPD]*(vintage_defaults[Vintage ID]=I$1)*($A10=vintage_defaults[Period])))</f>
        <v>#N/A</v>
      </c>
      <c r="J10" s="16" t="e">
        <f t="array" ref="J10">IF(OR(ISERROR(J$2),$A10&gt;J$3),NA(),SUM(vintage_defaults[CPD]*(vintage_defaults[Vintage ID]=J$1)*($A10=vintage_defaults[Period])))</f>
        <v>#N/A</v>
      </c>
      <c r="K10" s="16" t="e">
        <f t="array" ref="K10">IF(OR(ISERROR(K$2),$A10&gt;K$3),NA(),SUM(vintage_defaults[CPD]*(vintage_defaults[Vintage ID]=K$1)*($A10=vintage_defaults[Period])))</f>
        <v>#N/A</v>
      </c>
      <c r="L10" s="16" t="e">
        <f t="array" ref="L10">IF(OR(ISERROR(L$2),$A10&gt;L$3),NA(),SUM(vintage_defaults[CPD]*(vintage_defaults[Vintage ID]=L$1)*($A10=vintage_defaults[Period])))</f>
        <v>#N/A</v>
      </c>
      <c r="M10" s="16" t="e">
        <f t="array" ref="M10">IF(OR(ISERROR(M$2),$A10&gt;M$3),NA(),SUM(vintage_defaults[CPD]*(vintage_defaults[Vintage ID]=M$1)*($A10=vintage_defaults[Period])))</f>
        <v>#N/A</v>
      </c>
      <c r="N10" s="16" t="e">
        <f t="array" ref="N10">IF(OR(ISERROR(N$2),$A10&gt;N$3),NA(),SUM(vintage_defaults[CPD]*(vintage_defaults[Vintage ID]=N$1)*($A10=vintage_defaults[Period])))</f>
        <v>#N/A</v>
      </c>
      <c r="O10" s="16" t="e">
        <f t="array" ref="O10">IF(OR(ISERROR(O$2),$A10&gt;O$3),NA(),SUM(vintage_defaults[CPD]*(vintage_defaults[Vintage ID]=O$1)*($A10=vintage_defaults[Period])))</f>
        <v>#N/A</v>
      </c>
      <c r="P10" s="16" t="e">
        <f t="array" ref="P10">IF(OR(ISERROR(P$2),$A10&gt;P$3),NA(),SUM(vintage_defaults[CPD]*(vintage_defaults[Vintage ID]=P$1)*($A10=vintage_defaults[Period])))</f>
        <v>#N/A</v>
      </c>
      <c r="Q10" s="16" t="e">
        <f t="array" ref="Q10">IF(OR(ISERROR(Q$2),$A10&gt;Q$3),NA(),SUM(vintage_defaults[CPD]*(vintage_defaults[Vintage ID]=Q$1)*($A10=vintage_defaults[Period])))</f>
        <v>#N/A</v>
      </c>
      <c r="R10" s="16" t="e">
        <f t="array" ref="R10">IF(OR(ISERROR(R$2),$A10&gt;R$3),NA(),SUM(vintage_defaults[CPD]*(vintage_defaults[Vintage ID]=R$1)*($A10=vintage_defaults[Period])))</f>
        <v>#N/A</v>
      </c>
      <c r="S10" s="16" t="e">
        <f t="array" ref="S10">IF(OR(ISERROR(S$2),$A10&gt;S$3),NA(),SUM(vintage_defaults[CPD]*(vintage_defaults[Vintage ID]=S$1)*($A10=vintage_defaults[Period])))</f>
        <v>#N/A</v>
      </c>
      <c r="T10" s="16" t="e">
        <f t="array" ref="T10">IF(OR(ISERROR(T$2),$A10&gt;T$3),NA(),SUM(vintage_defaults[CPD]*(vintage_defaults[Vintage ID]=T$1)*($A10=vintage_defaults[Period])))</f>
        <v>#N/A</v>
      </c>
      <c r="U10" s="17" t="e">
        <f t="array" ref="U10">IF(OR(ISERROR(U$2),$A10&gt;U$3),NA(),SUM(vintage_defaults[CPD]*(vintage_defaults[Vintage ID]=U$1)*($A10=vintage_defaults[Period])))</f>
        <v>#N/A</v>
      </c>
    </row>
    <row r="11" spans="1:23" x14ac:dyDescent="0.3">
      <c r="A11">
        <v>7</v>
      </c>
      <c r="B11" s="12" t="e">
        <f t="array" ref="B11">IF(OR(ISERROR(B$2),$A11&gt;B$3),NA(),SUM(vintage_defaults[CPD]*(vintage_defaults[Vintage ID]=B$1)*($A11=vintage_defaults[Period])))</f>
        <v>#N/A</v>
      </c>
      <c r="C11" s="13" t="e">
        <f t="array" ref="C11">IF(OR(ISERROR(C$2),$A11&gt;C$3),NA(),SUM(vintage_defaults[CPD]*(vintage_defaults[Vintage ID]=C$1)*($A11=vintage_defaults[Period])))</f>
        <v>#N/A</v>
      </c>
      <c r="D11" s="13" t="e">
        <f t="array" ref="D11">IF(OR(ISERROR(D$2),$A11&gt;D$3),NA(),SUM(vintage_defaults[CPD]*(vintage_defaults[Vintage ID]=D$1)*($A11=vintage_defaults[Period])))</f>
        <v>#N/A</v>
      </c>
      <c r="E11" s="13" t="e">
        <f t="array" ref="E11">IF(OR(ISERROR(E$2),$A11&gt;E$3),NA(),SUM(vintage_defaults[CPD]*(vintage_defaults[Vintage ID]=E$1)*($A11=vintage_defaults[Period])))</f>
        <v>#N/A</v>
      </c>
      <c r="F11" s="13" t="e">
        <f t="array" ref="F11">IF(OR(ISERROR(F$2),$A11&gt;F$3),NA(),SUM(vintage_defaults[CPD]*(vintage_defaults[Vintage ID]=F$1)*($A11=vintage_defaults[Period])))</f>
        <v>#N/A</v>
      </c>
      <c r="G11" s="13" t="e">
        <f t="array" ref="G11">IF(OR(ISERROR(G$2),$A11&gt;G$3),NA(),SUM(vintage_defaults[CPD]*(vintage_defaults[Vintage ID]=G$1)*($A11=vintage_defaults[Period])))</f>
        <v>#N/A</v>
      </c>
      <c r="H11" s="13" t="e">
        <f t="array" ref="H11">IF(OR(ISERROR(H$2),$A11&gt;H$3),NA(),SUM(vintage_defaults[CPD]*(vintage_defaults[Vintage ID]=H$1)*($A11=vintage_defaults[Period])))</f>
        <v>#N/A</v>
      </c>
      <c r="I11" s="13" t="e">
        <f t="array" ref="I11">IF(OR(ISERROR(I$2),$A11&gt;I$3),NA(),SUM(vintage_defaults[CPD]*(vintage_defaults[Vintage ID]=I$1)*($A11=vintage_defaults[Period])))</f>
        <v>#N/A</v>
      </c>
      <c r="J11" s="13" t="e">
        <f t="array" ref="J11">IF(OR(ISERROR(J$2),$A11&gt;J$3),NA(),SUM(vintage_defaults[CPD]*(vintage_defaults[Vintage ID]=J$1)*($A11=vintage_defaults[Period])))</f>
        <v>#N/A</v>
      </c>
      <c r="K11" s="13" t="e">
        <f t="array" ref="K11">IF(OR(ISERROR(K$2),$A11&gt;K$3),NA(),SUM(vintage_defaults[CPD]*(vintage_defaults[Vintage ID]=K$1)*($A11=vintage_defaults[Period])))</f>
        <v>#N/A</v>
      </c>
      <c r="L11" s="13" t="e">
        <f t="array" ref="L11">IF(OR(ISERROR(L$2),$A11&gt;L$3),NA(),SUM(vintage_defaults[CPD]*(vintage_defaults[Vintage ID]=L$1)*($A11=vintage_defaults[Period])))</f>
        <v>#N/A</v>
      </c>
      <c r="M11" s="13" t="e">
        <f t="array" ref="M11">IF(OR(ISERROR(M$2),$A11&gt;M$3),NA(),SUM(vintage_defaults[CPD]*(vintage_defaults[Vintage ID]=M$1)*($A11=vintage_defaults[Period])))</f>
        <v>#N/A</v>
      </c>
      <c r="N11" s="13" t="e">
        <f t="array" ref="N11">IF(OR(ISERROR(N$2),$A11&gt;N$3),NA(),SUM(vintage_defaults[CPD]*(vintage_defaults[Vintage ID]=N$1)*($A11=vintage_defaults[Period])))</f>
        <v>#N/A</v>
      </c>
      <c r="O11" s="13" t="e">
        <f t="array" ref="O11">IF(OR(ISERROR(O$2),$A11&gt;O$3),NA(),SUM(vintage_defaults[CPD]*(vintage_defaults[Vintage ID]=O$1)*($A11=vintage_defaults[Period])))</f>
        <v>#N/A</v>
      </c>
      <c r="P11" s="13" t="e">
        <f t="array" ref="P11">IF(OR(ISERROR(P$2),$A11&gt;P$3),NA(),SUM(vintage_defaults[CPD]*(vintage_defaults[Vintage ID]=P$1)*($A11=vintage_defaults[Period])))</f>
        <v>#N/A</v>
      </c>
      <c r="Q11" s="13" t="e">
        <f t="array" ref="Q11">IF(OR(ISERROR(Q$2),$A11&gt;Q$3),NA(),SUM(vintage_defaults[CPD]*(vintage_defaults[Vintage ID]=Q$1)*($A11=vintage_defaults[Period])))</f>
        <v>#N/A</v>
      </c>
      <c r="R11" s="13" t="e">
        <f t="array" ref="R11">IF(OR(ISERROR(R$2),$A11&gt;R$3),NA(),SUM(vintage_defaults[CPD]*(vintage_defaults[Vintage ID]=R$1)*($A11=vintage_defaults[Period])))</f>
        <v>#N/A</v>
      </c>
      <c r="S11" s="13" t="e">
        <f t="array" ref="S11">IF(OR(ISERROR(S$2),$A11&gt;S$3),NA(),SUM(vintage_defaults[CPD]*(vintage_defaults[Vintage ID]=S$1)*($A11=vintage_defaults[Period])))</f>
        <v>#N/A</v>
      </c>
      <c r="T11" s="13" t="e">
        <f t="array" ref="T11">IF(OR(ISERROR(T$2),$A11&gt;T$3),NA(),SUM(vintage_defaults[CPD]*(vintage_defaults[Vintage ID]=T$1)*($A11=vintage_defaults[Period])))</f>
        <v>#N/A</v>
      </c>
      <c r="U11" s="14" t="e">
        <f t="array" ref="U11">IF(OR(ISERROR(U$2),$A11&gt;U$3),NA(),SUM(vintage_defaults[CPD]*(vintage_defaults[Vintage ID]=U$1)*($A11=vintage_defaults[Period])))</f>
        <v>#N/A</v>
      </c>
    </row>
    <row r="12" spans="1:23" x14ac:dyDescent="0.3">
      <c r="A12">
        <v>8</v>
      </c>
      <c r="B12" s="15" t="e">
        <f t="array" ref="B12">IF(OR(ISERROR(B$2),$A12&gt;B$3),NA(),SUM(vintage_defaults[CPD]*(vintage_defaults[Vintage ID]=B$1)*($A12=vintage_defaults[Period])))</f>
        <v>#N/A</v>
      </c>
      <c r="C12" s="16" t="e">
        <f t="array" ref="C12">IF(OR(ISERROR(C$2),$A12&gt;C$3),NA(),SUM(vintage_defaults[CPD]*(vintage_defaults[Vintage ID]=C$1)*($A12=vintage_defaults[Period])))</f>
        <v>#N/A</v>
      </c>
      <c r="D12" s="16" t="e">
        <f t="array" ref="D12">IF(OR(ISERROR(D$2),$A12&gt;D$3),NA(),SUM(vintage_defaults[CPD]*(vintage_defaults[Vintage ID]=D$1)*($A12=vintage_defaults[Period])))</f>
        <v>#N/A</v>
      </c>
      <c r="E12" s="16" t="e">
        <f t="array" ref="E12">IF(OR(ISERROR(E$2),$A12&gt;E$3),NA(),SUM(vintage_defaults[CPD]*(vintage_defaults[Vintage ID]=E$1)*($A12=vintage_defaults[Period])))</f>
        <v>#N/A</v>
      </c>
      <c r="F12" s="16" t="e">
        <f t="array" ref="F12">IF(OR(ISERROR(F$2),$A12&gt;F$3),NA(),SUM(vintage_defaults[CPD]*(vintage_defaults[Vintage ID]=F$1)*($A12=vintage_defaults[Period])))</f>
        <v>#N/A</v>
      </c>
      <c r="G12" s="16" t="e">
        <f t="array" ref="G12">IF(OR(ISERROR(G$2),$A12&gt;G$3),NA(),SUM(vintage_defaults[CPD]*(vintage_defaults[Vintage ID]=G$1)*($A12=vintage_defaults[Period])))</f>
        <v>#N/A</v>
      </c>
      <c r="H12" s="16" t="e">
        <f t="array" ref="H12">IF(OR(ISERROR(H$2),$A12&gt;H$3),NA(),SUM(vintage_defaults[CPD]*(vintage_defaults[Vintage ID]=H$1)*($A12=vintage_defaults[Period])))</f>
        <v>#N/A</v>
      </c>
      <c r="I12" s="16" t="e">
        <f t="array" ref="I12">IF(OR(ISERROR(I$2),$A12&gt;I$3),NA(),SUM(vintage_defaults[CPD]*(vintage_defaults[Vintage ID]=I$1)*($A12=vintage_defaults[Period])))</f>
        <v>#N/A</v>
      </c>
      <c r="J12" s="16" t="e">
        <f t="array" ref="J12">IF(OR(ISERROR(J$2),$A12&gt;J$3),NA(),SUM(vintage_defaults[CPD]*(vintage_defaults[Vintage ID]=J$1)*($A12=vintage_defaults[Period])))</f>
        <v>#N/A</v>
      </c>
      <c r="K12" s="16" t="e">
        <f t="array" ref="K12">IF(OR(ISERROR(K$2),$A12&gt;K$3),NA(),SUM(vintage_defaults[CPD]*(vintage_defaults[Vintage ID]=K$1)*($A12=vintage_defaults[Period])))</f>
        <v>#N/A</v>
      </c>
      <c r="L12" s="16" t="e">
        <f t="array" ref="L12">IF(OR(ISERROR(L$2),$A12&gt;L$3),NA(),SUM(vintage_defaults[CPD]*(vintage_defaults[Vintage ID]=L$1)*($A12=vintage_defaults[Period])))</f>
        <v>#N/A</v>
      </c>
      <c r="M12" s="16" t="e">
        <f t="array" ref="M12">IF(OR(ISERROR(M$2),$A12&gt;M$3),NA(),SUM(vintage_defaults[CPD]*(vintage_defaults[Vintage ID]=M$1)*($A12=vintage_defaults[Period])))</f>
        <v>#N/A</v>
      </c>
      <c r="N12" s="16" t="e">
        <f t="array" ref="N12">IF(OR(ISERROR(N$2),$A12&gt;N$3),NA(),SUM(vintage_defaults[CPD]*(vintage_defaults[Vintage ID]=N$1)*($A12=vintage_defaults[Period])))</f>
        <v>#N/A</v>
      </c>
      <c r="O12" s="16" t="e">
        <f t="array" ref="O12">IF(OR(ISERROR(O$2),$A12&gt;O$3),NA(),SUM(vintage_defaults[CPD]*(vintage_defaults[Vintage ID]=O$1)*($A12=vintage_defaults[Period])))</f>
        <v>#N/A</v>
      </c>
      <c r="P12" s="16" t="e">
        <f t="array" ref="P12">IF(OR(ISERROR(P$2),$A12&gt;P$3),NA(),SUM(vintage_defaults[CPD]*(vintage_defaults[Vintage ID]=P$1)*($A12=vintage_defaults[Period])))</f>
        <v>#N/A</v>
      </c>
      <c r="Q12" s="16" t="e">
        <f t="array" ref="Q12">IF(OR(ISERROR(Q$2),$A12&gt;Q$3),NA(),SUM(vintage_defaults[CPD]*(vintage_defaults[Vintage ID]=Q$1)*($A12=vintage_defaults[Period])))</f>
        <v>#N/A</v>
      </c>
      <c r="R12" s="16" t="e">
        <f t="array" ref="R12">IF(OR(ISERROR(R$2),$A12&gt;R$3),NA(),SUM(vintage_defaults[CPD]*(vintage_defaults[Vintage ID]=R$1)*($A12=vintage_defaults[Period])))</f>
        <v>#N/A</v>
      </c>
      <c r="S12" s="16" t="e">
        <f t="array" ref="S12">IF(OR(ISERROR(S$2),$A12&gt;S$3),NA(),SUM(vintage_defaults[CPD]*(vintage_defaults[Vintage ID]=S$1)*($A12=vintage_defaults[Period])))</f>
        <v>#N/A</v>
      </c>
      <c r="T12" s="16" t="e">
        <f t="array" ref="T12">IF(OR(ISERROR(T$2),$A12&gt;T$3),NA(),SUM(vintage_defaults[CPD]*(vintage_defaults[Vintage ID]=T$1)*($A12=vintage_defaults[Period])))</f>
        <v>#N/A</v>
      </c>
      <c r="U12" s="17" t="e">
        <f t="array" ref="U12">IF(OR(ISERROR(U$2),$A12&gt;U$3),NA(),SUM(vintage_defaults[CPD]*(vintage_defaults[Vintage ID]=U$1)*($A12=vintage_defaults[Period])))</f>
        <v>#N/A</v>
      </c>
    </row>
    <row r="13" spans="1:23" x14ac:dyDescent="0.3">
      <c r="A13">
        <v>9</v>
      </c>
      <c r="B13" s="12" t="e">
        <f t="array" ref="B13">IF(OR(ISERROR(B$2),$A13&gt;B$3),NA(),SUM(vintage_defaults[CPD]*(vintage_defaults[Vintage ID]=B$1)*($A13=vintage_defaults[Period])))</f>
        <v>#N/A</v>
      </c>
      <c r="C13" s="13" t="e">
        <f t="array" ref="C13">IF(OR(ISERROR(C$2),$A13&gt;C$3),NA(),SUM(vintage_defaults[CPD]*(vintage_defaults[Vintage ID]=C$1)*($A13=vintage_defaults[Period])))</f>
        <v>#N/A</v>
      </c>
      <c r="D13" s="13" t="e">
        <f t="array" ref="D13">IF(OR(ISERROR(D$2),$A13&gt;D$3),NA(),SUM(vintage_defaults[CPD]*(vintage_defaults[Vintage ID]=D$1)*($A13=vintage_defaults[Period])))</f>
        <v>#N/A</v>
      </c>
      <c r="E13" s="13" t="e">
        <f t="array" ref="E13">IF(OR(ISERROR(E$2),$A13&gt;E$3),NA(),SUM(vintage_defaults[CPD]*(vintage_defaults[Vintage ID]=E$1)*($A13=vintage_defaults[Period])))</f>
        <v>#N/A</v>
      </c>
      <c r="F13" s="13" t="e">
        <f t="array" ref="F13">IF(OR(ISERROR(F$2),$A13&gt;F$3),NA(),SUM(vintage_defaults[CPD]*(vintage_defaults[Vintage ID]=F$1)*($A13=vintage_defaults[Period])))</f>
        <v>#N/A</v>
      </c>
      <c r="G13" s="13" t="e">
        <f t="array" ref="G13">IF(OR(ISERROR(G$2),$A13&gt;G$3),NA(),SUM(vintage_defaults[CPD]*(vintage_defaults[Vintage ID]=G$1)*($A13=vintage_defaults[Period])))</f>
        <v>#N/A</v>
      </c>
      <c r="H13" s="13" t="e">
        <f t="array" ref="H13">IF(OR(ISERROR(H$2),$A13&gt;H$3),NA(),SUM(vintage_defaults[CPD]*(vintage_defaults[Vintage ID]=H$1)*($A13=vintage_defaults[Period])))</f>
        <v>#N/A</v>
      </c>
      <c r="I13" s="13" t="e">
        <f t="array" ref="I13">IF(OR(ISERROR(I$2),$A13&gt;I$3),NA(),SUM(vintage_defaults[CPD]*(vintage_defaults[Vintage ID]=I$1)*($A13=vintage_defaults[Period])))</f>
        <v>#N/A</v>
      </c>
      <c r="J13" s="13" t="e">
        <f t="array" ref="J13">IF(OR(ISERROR(J$2),$A13&gt;J$3),NA(),SUM(vintage_defaults[CPD]*(vintage_defaults[Vintage ID]=J$1)*($A13=vintage_defaults[Period])))</f>
        <v>#N/A</v>
      </c>
      <c r="K13" s="13" t="e">
        <f t="array" ref="K13">IF(OR(ISERROR(K$2),$A13&gt;K$3),NA(),SUM(vintage_defaults[CPD]*(vintage_defaults[Vintage ID]=K$1)*($A13=vintage_defaults[Period])))</f>
        <v>#N/A</v>
      </c>
      <c r="L13" s="13" t="e">
        <f t="array" ref="L13">IF(OR(ISERROR(L$2),$A13&gt;L$3),NA(),SUM(vintage_defaults[CPD]*(vintage_defaults[Vintage ID]=L$1)*($A13=vintage_defaults[Period])))</f>
        <v>#N/A</v>
      </c>
      <c r="M13" s="13" t="e">
        <f t="array" ref="M13">IF(OR(ISERROR(M$2),$A13&gt;M$3),NA(),SUM(vintage_defaults[CPD]*(vintage_defaults[Vintage ID]=M$1)*($A13=vintage_defaults[Period])))</f>
        <v>#N/A</v>
      </c>
      <c r="N13" s="13" t="e">
        <f t="array" ref="N13">IF(OR(ISERROR(N$2),$A13&gt;N$3),NA(),SUM(vintage_defaults[CPD]*(vintage_defaults[Vintage ID]=N$1)*($A13=vintage_defaults[Period])))</f>
        <v>#N/A</v>
      </c>
      <c r="O13" s="13" t="e">
        <f t="array" ref="O13">IF(OR(ISERROR(O$2),$A13&gt;O$3),NA(),SUM(vintage_defaults[CPD]*(vintage_defaults[Vintage ID]=O$1)*($A13=vintage_defaults[Period])))</f>
        <v>#N/A</v>
      </c>
      <c r="P13" s="13" t="e">
        <f t="array" ref="P13">IF(OR(ISERROR(P$2),$A13&gt;P$3),NA(),SUM(vintage_defaults[CPD]*(vintage_defaults[Vintage ID]=P$1)*($A13=vintage_defaults[Period])))</f>
        <v>#N/A</v>
      </c>
      <c r="Q13" s="13" t="e">
        <f t="array" ref="Q13">IF(OR(ISERROR(Q$2),$A13&gt;Q$3),NA(),SUM(vintage_defaults[CPD]*(vintage_defaults[Vintage ID]=Q$1)*($A13=vintage_defaults[Period])))</f>
        <v>#N/A</v>
      </c>
      <c r="R13" s="13" t="e">
        <f t="array" ref="R13">IF(OR(ISERROR(R$2),$A13&gt;R$3),NA(),SUM(vintage_defaults[CPD]*(vintage_defaults[Vintage ID]=R$1)*($A13=vintage_defaults[Period])))</f>
        <v>#N/A</v>
      </c>
      <c r="S13" s="13" t="e">
        <f t="array" ref="S13">IF(OR(ISERROR(S$2),$A13&gt;S$3),NA(),SUM(vintage_defaults[CPD]*(vintage_defaults[Vintage ID]=S$1)*($A13=vintage_defaults[Period])))</f>
        <v>#N/A</v>
      </c>
      <c r="T13" s="13" t="e">
        <f t="array" ref="T13">IF(OR(ISERROR(T$2),$A13&gt;T$3),NA(),SUM(vintage_defaults[CPD]*(vintage_defaults[Vintage ID]=T$1)*($A13=vintage_defaults[Period])))</f>
        <v>#N/A</v>
      </c>
      <c r="U13" s="14" t="e">
        <f t="array" ref="U13">IF(OR(ISERROR(U$2),$A13&gt;U$3),NA(),SUM(vintage_defaults[CPD]*(vintage_defaults[Vintage ID]=U$1)*($A13=vintage_defaults[Period])))</f>
        <v>#N/A</v>
      </c>
    </row>
    <row r="14" spans="1:23" x14ac:dyDescent="0.3">
      <c r="A14">
        <v>10</v>
      </c>
      <c r="B14" s="15" t="e">
        <f t="array" ref="B14">IF(OR(ISERROR(B$2),$A14&gt;B$3),NA(),SUM(vintage_defaults[CPD]*(vintage_defaults[Vintage ID]=B$1)*($A14=vintage_defaults[Period])))</f>
        <v>#N/A</v>
      </c>
      <c r="C14" s="16" t="e">
        <f t="array" ref="C14">IF(OR(ISERROR(C$2),$A14&gt;C$3),NA(),SUM(vintage_defaults[CPD]*(vintage_defaults[Vintage ID]=C$1)*($A14=vintage_defaults[Period])))</f>
        <v>#N/A</v>
      </c>
      <c r="D14" s="16" t="e">
        <f t="array" ref="D14">IF(OR(ISERROR(D$2),$A14&gt;D$3),NA(),SUM(vintage_defaults[CPD]*(vintage_defaults[Vintage ID]=D$1)*($A14=vintage_defaults[Period])))</f>
        <v>#N/A</v>
      </c>
      <c r="E14" s="16" t="e">
        <f t="array" ref="E14">IF(OR(ISERROR(E$2),$A14&gt;E$3),NA(),SUM(vintage_defaults[CPD]*(vintage_defaults[Vintage ID]=E$1)*($A14=vintage_defaults[Period])))</f>
        <v>#N/A</v>
      </c>
      <c r="F14" s="16" t="e">
        <f t="array" ref="F14">IF(OR(ISERROR(F$2),$A14&gt;F$3),NA(),SUM(vintage_defaults[CPD]*(vintage_defaults[Vintage ID]=F$1)*($A14=vintage_defaults[Period])))</f>
        <v>#N/A</v>
      </c>
      <c r="G14" s="16" t="e">
        <f t="array" ref="G14">IF(OR(ISERROR(G$2),$A14&gt;G$3),NA(),SUM(vintage_defaults[CPD]*(vintage_defaults[Vintage ID]=G$1)*($A14=vintage_defaults[Period])))</f>
        <v>#N/A</v>
      </c>
      <c r="H14" s="16" t="e">
        <f t="array" ref="H14">IF(OR(ISERROR(H$2),$A14&gt;H$3),NA(),SUM(vintage_defaults[CPD]*(vintage_defaults[Vintage ID]=H$1)*($A14=vintage_defaults[Period])))</f>
        <v>#N/A</v>
      </c>
      <c r="I14" s="16" t="e">
        <f t="array" ref="I14">IF(OR(ISERROR(I$2),$A14&gt;I$3),NA(),SUM(vintage_defaults[CPD]*(vintage_defaults[Vintage ID]=I$1)*($A14=vintage_defaults[Period])))</f>
        <v>#N/A</v>
      </c>
      <c r="J14" s="16" t="e">
        <f t="array" ref="J14">IF(OR(ISERROR(J$2),$A14&gt;J$3),NA(),SUM(vintage_defaults[CPD]*(vintage_defaults[Vintage ID]=J$1)*($A14=vintage_defaults[Period])))</f>
        <v>#N/A</v>
      </c>
      <c r="K14" s="16" t="e">
        <f t="array" ref="K14">IF(OR(ISERROR(K$2),$A14&gt;K$3),NA(),SUM(vintage_defaults[CPD]*(vintage_defaults[Vintage ID]=K$1)*($A14=vintage_defaults[Period])))</f>
        <v>#N/A</v>
      </c>
      <c r="L14" s="16" t="e">
        <f t="array" ref="L14">IF(OR(ISERROR(L$2),$A14&gt;L$3),NA(),SUM(vintage_defaults[CPD]*(vintage_defaults[Vintage ID]=L$1)*($A14=vintage_defaults[Period])))</f>
        <v>#N/A</v>
      </c>
      <c r="M14" s="16" t="e">
        <f t="array" ref="M14">IF(OR(ISERROR(M$2),$A14&gt;M$3),NA(),SUM(vintage_defaults[CPD]*(vintage_defaults[Vintage ID]=M$1)*($A14=vintage_defaults[Period])))</f>
        <v>#N/A</v>
      </c>
      <c r="N14" s="16" t="e">
        <f t="array" ref="N14">IF(OR(ISERROR(N$2),$A14&gt;N$3),NA(),SUM(vintage_defaults[CPD]*(vintage_defaults[Vintage ID]=N$1)*($A14=vintage_defaults[Period])))</f>
        <v>#N/A</v>
      </c>
      <c r="O14" s="16" t="e">
        <f t="array" ref="O14">IF(OR(ISERROR(O$2),$A14&gt;O$3),NA(),SUM(vintage_defaults[CPD]*(vintage_defaults[Vintage ID]=O$1)*($A14=vintage_defaults[Period])))</f>
        <v>#N/A</v>
      </c>
      <c r="P14" s="16" t="e">
        <f t="array" ref="P14">IF(OR(ISERROR(P$2),$A14&gt;P$3),NA(),SUM(vintage_defaults[CPD]*(vintage_defaults[Vintage ID]=P$1)*($A14=vintage_defaults[Period])))</f>
        <v>#N/A</v>
      </c>
      <c r="Q14" s="16" t="e">
        <f t="array" ref="Q14">IF(OR(ISERROR(Q$2),$A14&gt;Q$3),NA(),SUM(vintage_defaults[CPD]*(vintage_defaults[Vintage ID]=Q$1)*($A14=vintage_defaults[Period])))</f>
        <v>#N/A</v>
      </c>
      <c r="R14" s="16" t="e">
        <f t="array" ref="R14">IF(OR(ISERROR(R$2),$A14&gt;R$3),NA(),SUM(vintage_defaults[CPD]*(vintage_defaults[Vintage ID]=R$1)*($A14=vintage_defaults[Period])))</f>
        <v>#N/A</v>
      </c>
      <c r="S14" s="16" t="e">
        <f t="array" ref="S14">IF(OR(ISERROR(S$2),$A14&gt;S$3),NA(),SUM(vintage_defaults[CPD]*(vintage_defaults[Vintage ID]=S$1)*($A14=vintage_defaults[Period])))</f>
        <v>#N/A</v>
      </c>
      <c r="T14" s="16" t="e">
        <f t="array" ref="T14">IF(OR(ISERROR(T$2),$A14&gt;T$3),NA(),SUM(vintage_defaults[CPD]*(vintage_defaults[Vintage ID]=T$1)*($A14=vintage_defaults[Period])))</f>
        <v>#N/A</v>
      </c>
      <c r="U14" s="17" t="e">
        <f t="array" ref="U14">IF(OR(ISERROR(U$2),$A14&gt;U$3),NA(),SUM(vintage_defaults[CPD]*(vintage_defaults[Vintage ID]=U$1)*($A14=vintage_defaults[Period])))</f>
        <v>#N/A</v>
      </c>
    </row>
    <row r="15" spans="1:23" x14ac:dyDescent="0.3">
      <c r="A15">
        <v>11</v>
      </c>
      <c r="B15" s="12" t="e">
        <f t="array" ref="B15">IF(OR(ISERROR(B$2),$A15&gt;B$3),NA(),SUM(vintage_defaults[CPD]*(vintage_defaults[Vintage ID]=B$1)*($A15=vintage_defaults[Period])))</f>
        <v>#N/A</v>
      </c>
      <c r="C15" s="13" t="e">
        <f t="array" ref="C15">IF(OR(ISERROR(C$2),$A15&gt;C$3),NA(),SUM(vintage_defaults[CPD]*(vintage_defaults[Vintage ID]=C$1)*($A15=vintage_defaults[Period])))</f>
        <v>#N/A</v>
      </c>
      <c r="D15" s="13" t="e">
        <f t="array" ref="D15">IF(OR(ISERROR(D$2),$A15&gt;D$3),NA(),SUM(vintage_defaults[CPD]*(vintage_defaults[Vintage ID]=D$1)*($A15=vintage_defaults[Period])))</f>
        <v>#N/A</v>
      </c>
      <c r="E15" s="13" t="e">
        <f t="array" ref="E15">IF(OR(ISERROR(E$2),$A15&gt;E$3),NA(),SUM(vintage_defaults[CPD]*(vintage_defaults[Vintage ID]=E$1)*($A15=vintage_defaults[Period])))</f>
        <v>#N/A</v>
      </c>
      <c r="F15" s="13" t="e">
        <f t="array" ref="F15">IF(OR(ISERROR(F$2),$A15&gt;F$3),NA(),SUM(vintage_defaults[CPD]*(vintage_defaults[Vintage ID]=F$1)*($A15=vintage_defaults[Period])))</f>
        <v>#N/A</v>
      </c>
      <c r="G15" s="13" t="e">
        <f t="array" ref="G15">IF(OR(ISERROR(G$2),$A15&gt;G$3),NA(),SUM(vintage_defaults[CPD]*(vintage_defaults[Vintage ID]=G$1)*($A15=vintage_defaults[Period])))</f>
        <v>#N/A</v>
      </c>
      <c r="H15" s="13" t="e">
        <f t="array" ref="H15">IF(OR(ISERROR(H$2),$A15&gt;H$3),NA(),SUM(vintage_defaults[CPD]*(vintage_defaults[Vintage ID]=H$1)*($A15=vintage_defaults[Period])))</f>
        <v>#N/A</v>
      </c>
      <c r="I15" s="13" t="e">
        <f t="array" ref="I15">IF(OR(ISERROR(I$2),$A15&gt;I$3),NA(),SUM(vintage_defaults[CPD]*(vintage_defaults[Vintage ID]=I$1)*($A15=vintage_defaults[Period])))</f>
        <v>#N/A</v>
      </c>
      <c r="J15" s="13" t="e">
        <f t="array" ref="J15">IF(OR(ISERROR(J$2),$A15&gt;J$3),NA(),SUM(vintage_defaults[CPD]*(vintage_defaults[Vintage ID]=J$1)*($A15=vintage_defaults[Period])))</f>
        <v>#N/A</v>
      </c>
      <c r="K15" s="13" t="e">
        <f t="array" ref="K15">IF(OR(ISERROR(K$2),$A15&gt;K$3),NA(),SUM(vintage_defaults[CPD]*(vintage_defaults[Vintage ID]=K$1)*($A15=vintage_defaults[Period])))</f>
        <v>#N/A</v>
      </c>
      <c r="L15" s="13" t="e">
        <f t="array" ref="L15">IF(OR(ISERROR(L$2),$A15&gt;L$3),NA(),SUM(vintage_defaults[CPD]*(vintage_defaults[Vintage ID]=L$1)*($A15=vintage_defaults[Period])))</f>
        <v>#N/A</v>
      </c>
      <c r="M15" s="13" t="e">
        <f t="array" ref="M15">IF(OR(ISERROR(M$2),$A15&gt;M$3),NA(),SUM(vintage_defaults[CPD]*(vintage_defaults[Vintage ID]=M$1)*($A15=vintage_defaults[Period])))</f>
        <v>#N/A</v>
      </c>
      <c r="N15" s="13" t="e">
        <f t="array" ref="N15">IF(OR(ISERROR(N$2),$A15&gt;N$3),NA(),SUM(vintage_defaults[CPD]*(vintage_defaults[Vintage ID]=N$1)*($A15=vintage_defaults[Period])))</f>
        <v>#N/A</v>
      </c>
      <c r="O15" s="13" t="e">
        <f t="array" ref="O15">IF(OR(ISERROR(O$2),$A15&gt;O$3),NA(),SUM(vintage_defaults[CPD]*(vintage_defaults[Vintage ID]=O$1)*($A15=vintage_defaults[Period])))</f>
        <v>#N/A</v>
      </c>
      <c r="P15" s="13" t="e">
        <f t="array" ref="P15">IF(OR(ISERROR(P$2),$A15&gt;P$3),NA(),SUM(vintage_defaults[CPD]*(vintage_defaults[Vintage ID]=P$1)*($A15=vintage_defaults[Period])))</f>
        <v>#N/A</v>
      </c>
      <c r="Q15" s="13" t="e">
        <f t="array" ref="Q15">IF(OR(ISERROR(Q$2),$A15&gt;Q$3),NA(),SUM(vintage_defaults[CPD]*(vintage_defaults[Vintage ID]=Q$1)*($A15=vintage_defaults[Period])))</f>
        <v>#N/A</v>
      </c>
      <c r="R15" s="13" t="e">
        <f t="array" ref="R15">IF(OR(ISERROR(R$2),$A15&gt;R$3),NA(),SUM(vintage_defaults[CPD]*(vintage_defaults[Vintage ID]=R$1)*($A15=vintage_defaults[Period])))</f>
        <v>#N/A</v>
      </c>
      <c r="S15" s="13" t="e">
        <f t="array" ref="S15">IF(OR(ISERROR(S$2),$A15&gt;S$3),NA(),SUM(vintage_defaults[CPD]*(vintage_defaults[Vintage ID]=S$1)*($A15=vintage_defaults[Period])))</f>
        <v>#N/A</v>
      </c>
      <c r="T15" s="13" t="e">
        <f t="array" ref="T15">IF(OR(ISERROR(T$2),$A15&gt;T$3),NA(),SUM(vintage_defaults[CPD]*(vintage_defaults[Vintage ID]=T$1)*($A15=vintage_defaults[Period])))</f>
        <v>#N/A</v>
      </c>
      <c r="U15" s="14" t="e">
        <f t="array" ref="U15">IF(OR(ISERROR(U$2),$A15&gt;U$3),NA(),SUM(vintage_defaults[CPD]*(vintage_defaults[Vintage ID]=U$1)*($A15=vintage_defaults[Period])))</f>
        <v>#N/A</v>
      </c>
    </row>
    <row r="16" spans="1:23" x14ac:dyDescent="0.3">
      <c r="A16">
        <v>12</v>
      </c>
      <c r="B16" s="15" t="e">
        <f t="array" ref="B16">IF(OR(ISERROR(B$2),$A16&gt;B$3),NA(),SUM(vintage_defaults[CPD]*(vintage_defaults[Vintage ID]=B$1)*($A16=vintage_defaults[Period])))</f>
        <v>#N/A</v>
      </c>
      <c r="C16" s="16" t="e">
        <f t="array" ref="C16">IF(OR(ISERROR(C$2),$A16&gt;C$3),NA(),SUM(vintage_defaults[CPD]*(vintage_defaults[Vintage ID]=C$1)*($A16=vintage_defaults[Period])))</f>
        <v>#N/A</v>
      </c>
      <c r="D16" s="16" t="e">
        <f t="array" ref="D16">IF(OR(ISERROR(D$2),$A16&gt;D$3),NA(),SUM(vintage_defaults[CPD]*(vintage_defaults[Vintage ID]=D$1)*($A16=vintage_defaults[Period])))</f>
        <v>#N/A</v>
      </c>
      <c r="E16" s="16" t="e">
        <f t="array" ref="E16">IF(OR(ISERROR(E$2),$A16&gt;E$3),NA(),SUM(vintage_defaults[CPD]*(vintage_defaults[Vintage ID]=E$1)*($A16=vintage_defaults[Period])))</f>
        <v>#N/A</v>
      </c>
      <c r="F16" s="16" t="e">
        <f t="array" ref="F16">IF(OR(ISERROR(F$2),$A16&gt;F$3),NA(),SUM(vintage_defaults[CPD]*(vintage_defaults[Vintage ID]=F$1)*($A16=vintage_defaults[Period])))</f>
        <v>#N/A</v>
      </c>
      <c r="G16" s="16" t="e">
        <f t="array" ref="G16">IF(OR(ISERROR(G$2),$A16&gt;G$3),NA(),SUM(vintage_defaults[CPD]*(vintage_defaults[Vintage ID]=G$1)*($A16=vintage_defaults[Period])))</f>
        <v>#N/A</v>
      </c>
      <c r="H16" s="16" t="e">
        <f t="array" ref="H16">IF(OR(ISERROR(H$2),$A16&gt;H$3),NA(),SUM(vintage_defaults[CPD]*(vintage_defaults[Vintage ID]=H$1)*($A16=vintage_defaults[Period])))</f>
        <v>#N/A</v>
      </c>
      <c r="I16" s="16" t="e">
        <f t="array" ref="I16">IF(OR(ISERROR(I$2),$A16&gt;I$3),NA(),SUM(vintage_defaults[CPD]*(vintage_defaults[Vintage ID]=I$1)*($A16=vintage_defaults[Period])))</f>
        <v>#N/A</v>
      </c>
      <c r="J16" s="16" t="e">
        <f t="array" ref="J16">IF(OR(ISERROR(J$2),$A16&gt;J$3),NA(),SUM(vintage_defaults[CPD]*(vintage_defaults[Vintage ID]=J$1)*($A16=vintage_defaults[Period])))</f>
        <v>#N/A</v>
      </c>
      <c r="K16" s="16" t="e">
        <f t="array" ref="K16">IF(OR(ISERROR(K$2),$A16&gt;K$3),NA(),SUM(vintage_defaults[CPD]*(vintage_defaults[Vintage ID]=K$1)*($A16=vintage_defaults[Period])))</f>
        <v>#N/A</v>
      </c>
      <c r="L16" s="16" t="e">
        <f t="array" ref="L16">IF(OR(ISERROR(L$2),$A16&gt;L$3),NA(),SUM(vintage_defaults[CPD]*(vintage_defaults[Vintage ID]=L$1)*($A16=vintage_defaults[Period])))</f>
        <v>#N/A</v>
      </c>
      <c r="M16" s="16" t="e">
        <f t="array" ref="M16">IF(OR(ISERROR(M$2),$A16&gt;M$3),NA(),SUM(vintage_defaults[CPD]*(vintage_defaults[Vintage ID]=M$1)*($A16=vintage_defaults[Period])))</f>
        <v>#N/A</v>
      </c>
      <c r="N16" s="16" t="e">
        <f t="array" ref="N16">IF(OR(ISERROR(N$2),$A16&gt;N$3),NA(),SUM(vintage_defaults[CPD]*(vintage_defaults[Vintage ID]=N$1)*($A16=vintage_defaults[Period])))</f>
        <v>#N/A</v>
      </c>
      <c r="O16" s="16" t="e">
        <f t="array" ref="O16">IF(OR(ISERROR(O$2),$A16&gt;O$3),NA(),SUM(vintage_defaults[CPD]*(vintage_defaults[Vintage ID]=O$1)*($A16=vintage_defaults[Period])))</f>
        <v>#N/A</v>
      </c>
      <c r="P16" s="16" t="e">
        <f t="array" ref="P16">IF(OR(ISERROR(P$2),$A16&gt;P$3),NA(),SUM(vintage_defaults[CPD]*(vintage_defaults[Vintage ID]=P$1)*($A16=vintage_defaults[Period])))</f>
        <v>#N/A</v>
      </c>
      <c r="Q16" s="16" t="e">
        <f t="array" ref="Q16">IF(OR(ISERROR(Q$2),$A16&gt;Q$3),NA(),SUM(vintage_defaults[CPD]*(vintage_defaults[Vintage ID]=Q$1)*($A16=vintage_defaults[Period])))</f>
        <v>#N/A</v>
      </c>
      <c r="R16" s="16" t="e">
        <f t="array" ref="R16">IF(OR(ISERROR(R$2),$A16&gt;R$3),NA(),SUM(vintage_defaults[CPD]*(vintage_defaults[Vintage ID]=R$1)*($A16=vintage_defaults[Period])))</f>
        <v>#N/A</v>
      </c>
      <c r="S16" s="16" t="e">
        <f t="array" ref="S16">IF(OR(ISERROR(S$2),$A16&gt;S$3),NA(),SUM(vintage_defaults[CPD]*(vintage_defaults[Vintage ID]=S$1)*($A16=vintage_defaults[Period])))</f>
        <v>#N/A</v>
      </c>
      <c r="T16" s="16" t="e">
        <f t="array" ref="T16">IF(OR(ISERROR(T$2),$A16&gt;T$3),NA(),SUM(vintage_defaults[CPD]*(vintage_defaults[Vintage ID]=T$1)*($A16=vintage_defaults[Period])))</f>
        <v>#N/A</v>
      </c>
      <c r="U16" s="17" t="e">
        <f t="array" ref="U16">IF(OR(ISERROR(U$2),$A16&gt;U$3),NA(),SUM(vintage_defaults[CPD]*(vintage_defaults[Vintage ID]=U$1)*($A16=vintage_defaults[Period])))</f>
        <v>#N/A</v>
      </c>
    </row>
    <row r="17" spans="1:21" x14ac:dyDescent="0.3">
      <c r="A17">
        <v>13</v>
      </c>
      <c r="B17" s="12" t="e">
        <f t="array" ref="B17">IF(OR(ISERROR(B$2),$A17&gt;B$3),NA(),SUM(vintage_defaults[CPD]*(vintage_defaults[Vintage ID]=B$1)*($A17=vintage_defaults[Period])))</f>
        <v>#N/A</v>
      </c>
      <c r="C17" s="13" t="e">
        <f t="array" ref="C17">IF(OR(ISERROR(C$2),$A17&gt;C$3),NA(),SUM(vintage_defaults[CPD]*(vintage_defaults[Vintage ID]=C$1)*($A17=vintage_defaults[Period])))</f>
        <v>#N/A</v>
      </c>
      <c r="D17" s="13" t="e">
        <f t="array" ref="D17">IF(OR(ISERROR(D$2),$A17&gt;D$3),NA(),SUM(vintage_defaults[CPD]*(vintage_defaults[Vintage ID]=D$1)*($A17=vintage_defaults[Period])))</f>
        <v>#N/A</v>
      </c>
      <c r="E17" s="13" t="e">
        <f t="array" ref="E17">IF(OR(ISERROR(E$2),$A17&gt;E$3),NA(),SUM(vintage_defaults[CPD]*(vintage_defaults[Vintage ID]=E$1)*($A17=vintage_defaults[Period])))</f>
        <v>#N/A</v>
      </c>
      <c r="F17" s="13" t="e">
        <f t="array" ref="F17">IF(OR(ISERROR(F$2),$A17&gt;F$3),NA(),SUM(vintage_defaults[CPD]*(vintage_defaults[Vintage ID]=F$1)*($A17=vintage_defaults[Period])))</f>
        <v>#N/A</v>
      </c>
      <c r="G17" s="13" t="e">
        <f t="array" ref="G17">IF(OR(ISERROR(G$2),$A17&gt;G$3),NA(),SUM(vintage_defaults[CPD]*(vintage_defaults[Vintage ID]=G$1)*($A17=vintage_defaults[Period])))</f>
        <v>#N/A</v>
      </c>
      <c r="H17" s="13" t="e">
        <f t="array" ref="H17">IF(OR(ISERROR(H$2),$A17&gt;H$3),NA(),SUM(vintage_defaults[CPD]*(vintage_defaults[Vintage ID]=H$1)*($A17=vintage_defaults[Period])))</f>
        <v>#N/A</v>
      </c>
      <c r="I17" s="13" t="e">
        <f t="array" ref="I17">IF(OR(ISERROR(I$2),$A17&gt;I$3),NA(),SUM(vintage_defaults[CPD]*(vintage_defaults[Vintage ID]=I$1)*($A17=vintage_defaults[Period])))</f>
        <v>#N/A</v>
      </c>
      <c r="J17" s="13" t="e">
        <f t="array" ref="J17">IF(OR(ISERROR(J$2),$A17&gt;J$3),NA(),SUM(vintage_defaults[CPD]*(vintage_defaults[Vintage ID]=J$1)*($A17=vintage_defaults[Period])))</f>
        <v>#N/A</v>
      </c>
      <c r="K17" s="13" t="e">
        <f t="array" ref="K17">IF(OR(ISERROR(K$2),$A17&gt;K$3),NA(),SUM(vintage_defaults[CPD]*(vintage_defaults[Vintage ID]=K$1)*($A17=vintage_defaults[Period])))</f>
        <v>#N/A</v>
      </c>
      <c r="L17" s="13" t="e">
        <f t="array" ref="L17">IF(OR(ISERROR(L$2),$A17&gt;L$3),NA(),SUM(vintage_defaults[CPD]*(vintage_defaults[Vintage ID]=L$1)*($A17=vintage_defaults[Period])))</f>
        <v>#N/A</v>
      </c>
      <c r="M17" s="13" t="e">
        <f t="array" ref="M17">IF(OR(ISERROR(M$2),$A17&gt;M$3),NA(),SUM(vintage_defaults[CPD]*(vintage_defaults[Vintage ID]=M$1)*($A17=vintage_defaults[Period])))</f>
        <v>#N/A</v>
      </c>
      <c r="N17" s="13" t="e">
        <f t="array" ref="N17">IF(OR(ISERROR(N$2),$A17&gt;N$3),NA(),SUM(vintage_defaults[CPD]*(vintage_defaults[Vintage ID]=N$1)*($A17=vintage_defaults[Period])))</f>
        <v>#N/A</v>
      </c>
      <c r="O17" s="13" t="e">
        <f t="array" ref="O17">IF(OR(ISERROR(O$2),$A17&gt;O$3),NA(),SUM(vintage_defaults[CPD]*(vintage_defaults[Vintage ID]=O$1)*($A17=vintage_defaults[Period])))</f>
        <v>#N/A</v>
      </c>
      <c r="P17" s="13" t="e">
        <f t="array" ref="P17">IF(OR(ISERROR(P$2),$A17&gt;P$3),NA(),SUM(vintage_defaults[CPD]*(vintage_defaults[Vintage ID]=P$1)*($A17=vintage_defaults[Period])))</f>
        <v>#N/A</v>
      </c>
      <c r="Q17" s="13" t="e">
        <f t="array" ref="Q17">IF(OR(ISERROR(Q$2),$A17&gt;Q$3),NA(),SUM(vintage_defaults[CPD]*(vintage_defaults[Vintage ID]=Q$1)*($A17=vintage_defaults[Period])))</f>
        <v>#N/A</v>
      </c>
      <c r="R17" s="13" t="e">
        <f t="array" ref="R17">IF(OR(ISERROR(R$2),$A17&gt;R$3),NA(),SUM(vintage_defaults[CPD]*(vintage_defaults[Vintage ID]=R$1)*($A17=vintage_defaults[Period])))</f>
        <v>#N/A</v>
      </c>
      <c r="S17" s="13" t="e">
        <f t="array" ref="S17">IF(OR(ISERROR(S$2),$A17&gt;S$3),NA(),SUM(vintage_defaults[CPD]*(vintage_defaults[Vintage ID]=S$1)*($A17=vintage_defaults[Period])))</f>
        <v>#N/A</v>
      </c>
      <c r="T17" s="13" t="e">
        <f t="array" ref="T17">IF(OR(ISERROR(T$2),$A17&gt;T$3),NA(),SUM(vintage_defaults[CPD]*(vintage_defaults[Vintage ID]=T$1)*($A17=vintage_defaults[Period])))</f>
        <v>#N/A</v>
      </c>
      <c r="U17" s="14" t="e">
        <f t="array" ref="U17">IF(OR(ISERROR(U$2),$A17&gt;U$3),NA(),SUM(vintage_defaults[CPD]*(vintage_defaults[Vintage ID]=U$1)*($A17=vintage_defaults[Period])))</f>
        <v>#N/A</v>
      </c>
    </row>
    <row r="18" spans="1:21" x14ac:dyDescent="0.3">
      <c r="A18">
        <v>14</v>
      </c>
      <c r="B18" s="15" t="e">
        <f t="array" ref="B18">IF(OR(ISERROR(B$2),$A18&gt;B$3),NA(),SUM(vintage_defaults[CPD]*(vintage_defaults[Vintage ID]=B$1)*($A18=vintage_defaults[Period])))</f>
        <v>#N/A</v>
      </c>
      <c r="C18" s="16" t="e">
        <f t="array" ref="C18">IF(OR(ISERROR(C$2),$A18&gt;C$3),NA(),SUM(vintage_defaults[CPD]*(vintage_defaults[Vintage ID]=C$1)*($A18=vintage_defaults[Period])))</f>
        <v>#N/A</v>
      </c>
      <c r="D18" s="16" t="e">
        <f t="array" ref="D18">IF(OR(ISERROR(D$2),$A18&gt;D$3),NA(),SUM(vintage_defaults[CPD]*(vintage_defaults[Vintage ID]=D$1)*($A18=vintage_defaults[Period])))</f>
        <v>#N/A</v>
      </c>
      <c r="E18" s="16" t="e">
        <f t="array" ref="E18">IF(OR(ISERROR(E$2),$A18&gt;E$3),NA(),SUM(vintage_defaults[CPD]*(vintage_defaults[Vintage ID]=E$1)*($A18=vintage_defaults[Period])))</f>
        <v>#N/A</v>
      </c>
      <c r="F18" s="16" t="e">
        <f t="array" ref="F18">IF(OR(ISERROR(F$2),$A18&gt;F$3),NA(),SUM(vintage_defaults[CPD]*(vintage_defaults[Vintage ID]=F$1)*($A18=vintage_defaults[Period])))</f>
        <v>#N/A</v>
      </c>
      <c r="G18" s="16" t="e">
        <f t="array" ref="G18">IF(OR(ISERROR(G$2),$A18&gt;G$3),NA(),SUM(vintage_defaults[CPD]*(vintage_defaults[Vintage ID]=G$1)*($A18=vintage_defaults[Period])))</f>
        <v>#N/A</v>
      </c>
      <c r="H18" s="16" t="e">
        <f t="array" ref="H18">IF(OR(ISERROR(H$2),$A18&gt;H$3),NA(),SUM(vintage_defaults[CPD]*(vintage_defaults[Vintage ID]=H$1)*($A18=vintage_defaults[Period])))</f>
        <v>#N/A</v>
      </c>
      <c r="I18" s="16" t="e">
        <f t="array" ref="I18">IF(OR(ISERROR(I$2),$A18&gt;I$3),NA(),SUM(vintage_defaults[CPD]*(vintage_defaults[Vintage ID]=I$1)*($A18=vintage_defaults[Period])))</f>
        <v>#N/A</v>
      </c>
      <c r="J18" s="16" t="e">
        <f t="array" ref="J18">IF(OR(ISERROR(J$2),$A18&gt;J$3),NA(),SUM(vintage_defaults[CPD]*(vintage_defaults[Vintage ID]=J$1)*($A18=vintage_defaults[Period])))</f>
        <v>#N/A</v>
      </c>
      <c r="K18" s="16" t="e">
        <f t="array" ref="K18">IF(OR(ISERROR(K$2),$A18&gt;K$3),NA(),SUM(vintage_defaults[CPD]*(vintage_defaults[Vintage ID]=K$1)*($A18=vintage_defaults[Period])))</f>
        <v>#N/A</v>
      </c>
      <c r="L18" s="16" t="e">
        <f t="array" ref="L18">IF(OR(ISERROR(L$2),$A18&gt;L$3),NA(),SUM(vintage_defaults[CPD]*(vintage_defaults[Vintage ID]=L$1)*($A18=vintage_defaults[Period])))</f>
        <v>#N/A</v>
      </c>
      <c r="M18" s="16" t="e">
        <f t="array" ref="M18">IF(OR(ISERROR(M$2),$A18&gt;M$3),NA(),SUM(vintage_defaults[CPD]*(vintage_defaults[Vintage ID]=M$1)*($A18=vintage_defaults[Period])))</f>
        <v>#N/A</v>
      </c>
      <c r="N18" s="16" t="e">
        <f t="array" ref="N18">IF(OR(ISERROR(N$2),$A18&gt;N$3),NA(),SUM(vintage_defaults[CPD]*(vintage_defaults[Vintage ID]=N$1)*($A18=vintage_defaults[Period])))</f>
        <v>#N/A</v>
      </c>
      <c r="O18" s="16" t="e">
        <f t="array" ref="O18">IF(OR(ISERROR(O$2),$A18&gt;O$3),NA(),SUM(vintage_defaults[CPD]*(vintage_defaults[Vintage ID]=O$1)*($A18=vintage_defaults[Period])))</f>
        <v>#N/A</v>
      </c>
      <c r="P18" s="16" t="e">
        <f t="array" ref="P18">IF(OR(ISERROR(P$2),$A18&gt;P$3),NA(),SUM(vintage_defaults[CPD]*(vintage_defaults[Vintage ID]=P$1)*($A18=vintage_defaults[Period])))</f>
        <v>#N/A</v>
      </c>
      <c r="Q18" s="16" t="e">
        <f t="array" ref="Q18">IF(OR(ISERROR(Q$2),$A18&gt;Q$3),NA(),SUM(vintage_defaults[CPD]*(vintage_defaults[Vintage ID]=Q$1)*($A18=vintage_defaults[Period])))</f>
        <v>#N/A</v>
      </c>
      <c r="R18" s="16" t="e">
        <f t="array" ref="R18">IF(OR(ISERROR(R$2),$A18&gt;R$3),NA(),SUM(vintage_defaults[CPD]*(vintage_defaults[Vintage ID]=R$1)*($A18=vintage_defaults[Period])))</f>
        <v>#N/A</v>
      </c>
      <c r="S18" s="16" t="e">
        <f t="array" ref="S18">IF(OR(ISERROR(S$2),$A18&gt;S$3),NA(),SUM(vintage_defaults[CPD]*(vintage_defaults[Vintage ID]=S$1)*($A18=vintage_defaults[Period])))</f>
        <v>#N/A</v>
      </c>
      <c r="T18" s="16" t="e">
        <f t="array" ref="T18">IF(OR(ISERROR(T$2),$A18&gt;T$3),NA(),SUM(vintage_defaults[CPD]*(vintage_defaults[Vintage ID]=T$1)*($A18=vintage_defaults[Period])))</f>
        <v>#N/A</v>
      </c>
      <c r="U18" s="17" t="e">
        <f t="array" ref="U18">IF(OR(ISERROR(U$2),$A18&gt;U$3),NA(),SUM(vintage_defaults[CPD]*(vintage_defaults[Vintage ID]=U$1)*($A18=vintage_defaults[Period])))</f>
        <v>#N/A</v>
      </c>
    </row>
    <row r="19" spans="1:21" x14ac:dyDescent="0.3">
      <c r="A19">
        <v>15</v>
      </c>
      <c r="B19" s="12" t="e">
        <f t="array" ref="B19">IF(OR(ISERROR(B$2),$A19&gt;B$3),NA(),SUM(vintage_defaults[CPD]*(vintage_defaults[Vintage ID]=B$1)*($A19=vintage_defaults[Period])))</f>
        <v>#N/A</v>
      </c>
      <c r="C19" s="13" t="e">
        <f t="array" ref="C19">IF(OR(ISERROR(C$2),$A19&gt;C$3),NA(),SUM(vintage_defaults[CPD]*(vintage_defaults[Vintage ID]=C$1)*($A19=vintage_defaults[Period])))</f>
        <v>#N/A</v>
      </c>
      <c r="D19" s="13" t="e">
        <f t="array" ref="D19">IF(OR(ISERROR(D$2),$A19&gt;D$3),NA(),SUM(vintage_defaults[CPD]*(vintage_defaults[Vintage ID]=D$1)*($A19=vintage_defaults[Period])))</f>
        <v>#N/A</v>
      </c>
      <c r="E19" s="13" t="e">
        <f t="array" ref="E19">IF(OR(ISERROR(E$2),$A19&gt;E$3),NA(),SUM(vintage_defaults[CPD]*(vintage_defaults[Vintage ID]=E$1)*($A19=vintage_defaults[Period])))</f>
        <v>#N/A</v>
      </c>
      <c r="F19" s="13" t="e">
        <f t="array" ref="F19">IF(OR(ISERROR(F$2),$A19&gt;F$3),NA(),SUM(vintage_defaults[CPD]*(vintage_defaults[Vintage ID]=F$1)*($A19=vintage_defaults[Period])))</f>
        <v>#N/A</v>
      </c>
      <c r="G19" s="13" t="e">
        <f t="array" ref="G19">IF(OR(ISERROR(G$2),$A19&gt;G$3),NA(),SUM(vintage_defaults[CPD]*(vintage_defaults[Vintage ID]=G$1)*($A19=vintage_defaults[Period])))</f>
        <v>#N/A</v>
      </c>
      <c r="H19" s="13" t="e">
        <f t="array" ref="H19">IF(OR(ISERROR(H$2),$A19&gt;H$3),NA(),SUM(vintage_defaults[CPD]*(vintage_defaults[Vintage ID]=H$1)*($A19=vintage_defaults[Period])))</f>
        <v>#N/A</v>
      </c>
      <c r="I19" s="13" t="e">
        <f t="array" ref="I19">IF(OR(ISERROR(I$2),$A19&gt;I$3),NA(),SUM(vintage_defaults[CPD]*(vintage_defaults[Vintage ID]=I$1)*($A19=vintage_defaults[Period])))</f>
        <v>#N/A</v>
      </c>
      <c r="J19" s="13" t="e">
        <f t="array" ref="J19">IF(OR(ISERROR(J$2),$A19&gt;J$3),NA(),SUM(vintage_defaults[CPD]*(vintage_defaults[Vintage ID]=J$1)*($A19=vintage_defaults[Period])))</f>
        <v>#N/A</v>
      </c>
      <c r="K19" s="13" t="e">
        <f t="array" ref="K19">IF(OR(ISERROR(K$2),$A19&gt;K$3),NA(),SUM(vintage_defaults[CPD]*(vintage_defaults[Vintage ID]=K$1)*($A19=vintage_defaults[Period])))</f>
        <v>#N/A</v>
      </c>
      <c r="L19" s="13" t="e">
        <f t="array" ref="L19">IF(OR(ISERROR(L$2),$A19&gt;L$3),NA(),SUM(vintage_defaults[CPD]*(vintage_defaults[Vintage ID]=L$1)*($A19=vintage_defaults[Period])))</f>
        <v>#N/A</v>
      </c>
      <c r="M19" s="13" t="e">
        <f t="array" ref="M19">IF(OR(ISERROR(M$2),$A19&gt;M$3),NA(),SUM(vintage_defaults[CPD]*(vintage_defaults[Vintage ID]=M$1)*($A19=vintage_defaults[Period])))</f>
        <v>#N/A</v>
      </c>
      <c r="N19" s="13" t="e">
        <f t="array" ref="N19">IF(OR(ISERROR(N$2),$A19&gt;N$3),NA(),SUM(vintage_defaults[CPD]*(vintage_defaults[Vintage ID]=N$1)*($A19=vintage_defaults[Period])))</f>
        <v>#N/A</v>
      </c>
      <c r="O19" s="13" t="e">
        <f t="array" ref="O19">IF(OR(ISERROR(O$2),$A19&gt;O$3),NA(),SUM(vintage_defaults[CPD]*(vintage_defaults[Vintage ID]=O$1)*($A19=vintage_defaults[Period])))</f>
        <v>#N/A</v>
      </c>
      <c r="P19" s="13" t="e">
        <f t="array" ref="P19">IF(OR(ISERROR(P$2),$A19&gt;P$3),NA(),SUM(vintage_defaults[CPD]*(vintage_defaults[Vintage ID]=P$1)*($A19=vintage_defaults[Period])))</f>
        <v>#N/A</v>
      </c>
      <c r="Q19" s="13" t="e">
        <f t="array" ref="Q19">IF(OR(ISERROR(Q$2),$A19&gt;Q$3),NA(),SUM(vintage_defaults[CPD]*(vintage_defaults[Vintage ID]=Q$1)*($A19=vintage_defaults[Period])))</f>
        <v>#N/A</v>
      </c>
      <c r="R19" s="13" t="e">
        <f t="array" ref="R19">IF(OR(ISERROR(R$2),$A19&gt;R$3),NA(),SUM(vintage_defaults[CPD]*(vintage_defaults[Vintage ID]=R$1)*($A19=vintage_defaults[Period])))</f>
        <v>#N/A</v>
      </c>
      <c r="S19" s="13" t="e">
        <f t="array" ref="S19">IF(OR(ISERROR(S$2),$A19&gt;S$3),NA(),SUM(vintage_defaults[CPD]*(vintage_defaults[Vintage ID]=S$1)*($A19=vintage_defaults[Period])))</f>
        <v>#N/A</v>
      </c>
      <c r="T19" s="13" t="e">
        <f t="array" ref="T19">IF(OR(ISERROR(T$2),$A19&gt;T$3),NA(),SUM(vintage_defaults[CPD]*(vintage_defaults[Vintage ID]=T$1)*($A19=vintage_defaults[Period])))</f>
        <v>#N/A</v>
      </c>
      <c r="U19" s="14" t="e">
        <f t="array" ref="U19">IF(OR(ISERROR(U$2),$A19&gt;U$3),NA(),SUM(vintage_defaults[CPD]*(vintage_defaults[Vintage ID]=U$1)*($A19=vintage_defaults[Period])))</f>
        <v>#N/A</v>
      </c>
    </row>
    <row r="20" spans="1:21" x14ac:dyDescent="0.3">
      <c r="A20">
        <v>16</v>
      </c>
      <c r="B20" s="15" t="e">
        <f t="array" ref="B20">IF(OR(ISERROR(B$2),$A20&gt;B$3),NA(),SUM(vintage_defaults[CPD]*(vintage_defaults[Vintage ID]=B$1)*($A20=vintage_defaults[Period])))</f>
        <v>#N/A</v>
      </c>
      <c r="C20" s="16" t="e">
        <f t="array" ref="C20">IF(OR(ISERROR(C$2),$A20&gt;C$3),NA(),SUM(vintage_defaults[CPD]*(vintage_defaults[Vintage ID]=C$1)*($A20=vintage_defaults[Period])))</f>
        <v>#N/A</v>
      </c>
      <c r="D20" s="16" t="e">
        <f t="array" ref="D20">IF(OR(ISERROR(D$2),$A20&gt;D$3),NA(),SUM(vintage_defaults[CPD]*(vintage_defaults[Vintage ID]=D$1)*($A20=vintage_defaults[Period])))</f>
        <v>#N/A</v>
      </c>
      <c r="E20" s="16" t="e">
        <f t="array" ref="E20">IF(OR(ISERROR(E$2),$A20&gt;E$3),NA(),SUM(vintage_defaults[CPD]*(vintage_defaults[Vintage ID]=E$1)*($A20=vintage_defaults[Period])))</f>
        <v>#N/A</v>
      </c>
      <c r="F20" s="16" t="e">
        <f t="array" ref="F20">IF(OR(ISERROR(F$2),$A20&gt;F$3),NA(),SUM(vintage_defaults[CPD]*(vintage_defaults[Vintage ID]=F$1)*($A20=vintage_defaults[Period])))</f>
        <v>#N/A</v>
      </c>
      <c r="G20" s="16" t="e">
        <f t="array" ref="G20">IF(OR(ISERROR(G$2),$A20&gt;G$3),NA(),SUM(vintage_defaults[CPD]*(vintage_defaults[Vintage ID]=G$1)*($A20=vintage_defaults[Period])))</f>
        <v>#N/A</v>
      </c>
      <c r="H20" s="16" t="e">
        <f t="array" ref="H20">IF(OR(ISERROR(H$2),$A20&gt;H$3),NA(),SUM(vintage_defaults[CPD]*(vintage_defaults[Vintage ID]=H$1)*($A20=vintage_defaults[Period])))</f>
        <v>#N/A</v>
      </c>
      <c r="I20" s="16" t="e">
        <f t="array" ref="I20">IF(OR(ISERROR(I$2),$A20&gt;I$3),NA(),SUM(vintage_defaults[CPD]*(vintage_defaults[Vintage ID]=I$1)*($A20=vintage_defaults[Period])))</f>
        <v>#N/A</v>
      </c>
      <c r="J20" s="16" t="e">
        <f t="array" ref="J20">IF(OR(ISERROR(J$2),$A20&gt;J$3),NA(),SUM(vintage_defaults[CPD]*(vintage_defaults[Vintage ID]=J$1)*($A20=vintage_defaults[Period])))</f>
        <v>#N/A</v>
      </c>
      <c r="K20" s="16" t="e">
        <f t="array" ref="K20">IF(OR(ISERROR(K$2),$A20&gt;K$3),NA(),SUM(vintage_defaults[CPD]*(vintage_defaults[Vintage ID]=K$1)*($A20=vintage_defaults[Period])))</f>
        <v>#N/A</v>
      </c>
      <c r="L20" s="16" t="e">
        <f t="array" ref="L20">IF(OR(ISERROR(L$2),$A20&gt;L$3),NA(),SUM(vintage_defaults[CPD]*(vintage_defaults[Vintage ID]=L$1)*($A20=vintage_defaults[Period])))</f>
        <v>#N/A</v>
      </c>
      <c r="M20" s="16" t="e">
        <f t="array" ref="M20">IF(OR(ISERROR(M$2),$A20&gt;M$3),NA(),SUM(vintage_defaults[CPD]*(vintage_defaults[Vintage ID]=M$1)*($A20=vintage_defaults[Period])))</f>
        <v>#N/A</v>
      </c>
      <c r="N20" s="16" t="e">
        <f t="array" ref="N20">IF(OR(ISERROR(N$2),$A20&gt;N$3),NA(),SUM(vintage_defaults[CPD]*(vintage_defaults[Vintage ID]=N$1)*($A20=vintage_defaults[Period])))</f>
        <v>#N/A</v>
      </c>
      <c r="O20" s="16" t="e">
        <f t="array" ref="O20">IF(OR(ISERROR(O$2),$A20&gt;O$3),NA(),SUM(vintage_defaults[CPD]*(vintage_defaults[Vintage ID]=O$1)*($A20=vintage_defaults[Period])))</f>
        <v>#N/A</v>
      </c>
      <c r="P20" s="16" t="e">
        <f t="array" ref="P20">IF(OR(ISERROR(P$2),$A20&gt;P$3),NA(),SUM(vintage_defaults[CPD]*(vintage_defaults[Vintage ID]=P$1)*($A20=vintage_defaults[Period])))</f>
        <v>#N/A</v>
      </c>
      <c r="Q20" s="16" t="e">
        <f t="array" ref="Q20">IF(OR(ISERROR(Q$2),$A20&gt;Q$3),NA(),SUM(vintage_defaults[CPD]*(vintage_defaults[Vintage ID]=Q$1)*($A20=vintage_defaults[Period])))</f>
        <v>#N/A</v>
      </c>
      <c r="R20" s="16" t="e">
        <f t="array" ref="R20">IF(OR(ISERROR(R$2),$A20&gt;R$3),NA(),SUM(vintage_defaults[CPD]*(vintage_defaults[Vintage ID]=R$1)*($A20=vintage_defaults[Period])))</f>
        <v>#N/A</v>
      </c>
      <c r="S20" s="16" t="e">
        <f t="array" ref="S20">IF(OR(ISERROR(S$2),$A20&gt;S$3),NA(),SUM(vintage_defaults[CPD]*(vintage_defaults[Vintage ID]=S$1)*($A20=vintage_defaults[Period])))</f>
        <v>#N/A</v>
      </c>
      <c r="T20" s="16" t="e">
        <f t="array" ref="T20">IF(OR(ISERROR(T$2),$A20&gt;T$3),NA(),SUM(vintage_defaults[CPD]*(vintage_defaults[Vintage ID]=T$1)*($A20=vintage_defaults[Period])))</f>
        <v>#N/A</v>
      </c>
      <c r="U20" s="17" t="e">
        <f t="array" ref="U20">IF(OR(ISERROR(U$2),$A20&gt;U$3),NA(),SUM(vintage_defaults[CPD]*(vintage_defaults[Vintage ID]=U$1)*($A20=vintage_defaults[Period])))</f>
        <v>#N/A</v>
      </c>
    </row>
    <row r="21" spans="1:21" x14ac:dyDescent="0.3">
      <c r="A21">
        <v>17</v>
      </c>
      <c r="B21" s="12" t="e">
        <f t="array" ref="B21">IF(OR(ISERROR(B$2),$A21&gt;B$3),NA(),SUM(vintage_defaults[CPD]*(vintage_defaults[Vintage ID]=B$1)*($A21=vintage_defaults[Period])))</f>
        <v>#N/A</v>
      </c>
      <c r="C21" s="13" t="e">
        <f t="array" ref="C21">IF(OR(ISERROR(C$2),$A21&gt;C$3),NA(),SUM(vintage_defaults[CPD]*(vintage_defaults[Vintage ID]=C$1)*($A21=vintage_defaults[Period])))</f>
        <v>#N/A</v>
      </c>
      <c r="D21" s="13" t="e">
        <f t="array" ref="D21">IF(OR(ISERROR(D$2),$A21&gt;D$3),NA(),SUM(vintage_defaults[CPD]*(vintage_defaults[Vintage ID]=D$1)*($A21=vintage_defaults[Period])))</f>
        <v>#N/A</v>
      </c>
      <c r="E21" s="13" t="e">
        <f t="array" ref="E21">IF(OR(ISERROR(E$2),$A21&gt;E$3),NA(),SUM(vintage_defaults[CPD]*(vintage_defaults[Vintage ID]=E$1)*($A21=vintage_defaults[Period])))</f>
        <v>#N/A</v>
      </c>
      <c r="F21" s="13" t="e">
        <f t="array" ref="F21">IF(OR(ISERROR(F$2),$A21&gt;F$3),NA(),SUM(vintage_defaults[CPD]*(vintage_defaults[Vintage ID]=F$1)*($A21=vintage_defaults[Period])))</f>
        <v>#N/A</v>
      </c>
      <c r="G21" s="13" t="e">
        <f t="array" ref="G21">IF(OR(ISERROR(G$2),$A21&gt;G$3),NA(),SUM(vintage_defaults[CPD]*(vintage_defaults[Vintage ID]=G$1)*($A21=vintage_defaults[Period])))</f>
        <v>#N/A</v>
      </c>
      <c r="H21" s="13" t="e">
        <f t="array" ref="H21">IF(OR(ISERROR(H$2),$A21&gt;H$3),NA(),SUM(vintage_defaults[CPD]*(vintage_defaults[Vintage ID]=H$1)*($A21=vintage_defaults[Period])))</f>
        <v>#N/A</v>
      </c>
      <c r="I21" s="13" t="e">
        <f t="array" ref="I21">IF(OR(ISERROR(I$2),$A21&gt;I$3),NA(),SUM(vintage_defaults[CPD]*(vintage_defaults[Vintage ID]=I$1)*($A21=vintage_defaults[Period])))</f>
        <v>#N/A</v>
      </c>
      <c r="J21" s="13" t="e">
        <f t="array" ref="J21">IF(OR(ISERROR(J$2),$A21&gt;J$3),NA(),SUM(vintage_defaults[CPD]*(vintage_defaults[Vintage ID]=J$1)*($A21=vintage_defaults[Period])))</f>
        <v>#N/A</v>
      </c>
      <c r="K21" s="13" t="e">
        <f t="array" ref="K21">IF(OR(ISERROR(K$2),$A21&gt;K$3),NA(),SUM(vintage_defaults[CPD]*(vintage_defaults[Vintage ID]=K$1)*($A21=vintage_defaults[Period])))</f>
        <v>#N/A</v>
      </c>
      <c r="L21" s="13" t="e">
        <f t="array" ref="L21">IF(OR(ISERROR(L$2),$A21&gt;L$3),NA(),SUM(vintage_defaults[CPD]*(vintage_defaults[Vintage ID]=L$1)*($A21=vintage_defaults[Period])))</f>
        <v>#N/A</v>
      </c>
      <c r="M21" s="13" t="e">
        <f t="array" ref="M21">IF(OR(ISERROR(M$2),$A21&gt;M$3),NA(),SUM(vintage_defaults[CPD]*(vintage_defaults[Vintage ID]=M$1)*($A21=vintage_defaults[Period])))</f>
        <v>#N/A</v>
      </c>
      <c r="N21" s="13" t="e">
        <f t="array" ref="N21">IF(OR(ISERROR(N$2),$A21&gt;N$3),NA(),SUM(vintage_defaults[CPD]*(vintage_defaults[Vintage ID]=N$1)*($A21=vintage_defaults[Period])))</f>
        <v>#N/A</v>
      </c>
      <c r="O21" s="13" t="e">
        <f t="array" ref="O21">IF(OR(ISERROR(O$2),$A21&gt;O$3),NA(),SUM(vintage_defaults[CPD]*(vintage_defaults[Vintage ID]=O$1)*($A21=vintage_defaults[Period])))</f>
        <v>#N/A</v>
      </c>
      <c r="P21" s="13" t="e">
        <f t="array" ref="P21">IF(OR(ISERROR(P$2),$A21&gt;P$3),NA(),SUM(vintage_defaults[CPD]*(vintage_defaults[Vintage ID]=P$1)*($A21=vintage_defaults[Period])))</f>
        <v>#N/A</v>
      </c>
      <c r="Q21" s="13" t="e">
        <f t="array" ref="Q21">IF(OR(ISERROR(Q$2),$A21&gt;Q$3),NA(),SUM(vintage_defaults[CPD]*(vintage_defaults[Vintage ID]=Q$1)*($A21=vintage_defaults[Period])))</f>
        <v>#N/A</v>
      </c>
      <c r="R21" s="13" t="e">
        <f t="array" ref="R21">IF(OR(ISERROR(R$2),$A21&gt;R$3),NA(),SUM(vintage_defaults[CPD]*(vintage_defaults[Vintage ID]=R$1)*($A21=vintage_defaults[Period])))</f>
        <v>#N/A</v>
      </c>
      <c r="S21" s="13" t="e">
        <f t="array" ref="S21">IF(OR(ISERROR(S$2),$A21&gt;S$3),NA(),SUM(vintage_defaults[CPD]*(vintage_defaults[Vintage ID]=S$1)*($A21=vintage_defaults[Period])))</f>
        <v>#N/A</v>
      </c>
      <c r="T21" s="13" t="e">
        <f t="array" ref="T21">IF(OR(ISERROR(T$2),$A21&gt;T$3),NA(),SUM(vintage_defaults[CPD]*(vintage_defaults[Vintage ID]=T$1)*($A21=vintage_defaults[Period])))</f>
        <v>#N/A</v>
      </c>
      <c r="U21" s="14" t="e">
        <f t="array" ref="U21">IF(OR(ISERROR(U$2),$A21&gt;U$3),NA(),SUM(vintage_defaults[CPD]*(vintage_defaults[Vintage ID]=U$1)*($A21=vintage_defaults[Period])))</f>
        <v>#N/A</v>
      </c>
    </row>
    <row r="22" spans="1:21" x14ac:dyDescent="0.3">
      <c r="A22">
        <v>18</v>
      </c>
      <c r="B22" s="15" t="e">
        <f t="array" ref="B22">IF(OR(ISERROR(B$2),$A22&gt;B$3),NA(),SUM(vintage_defaults[CPD]*(vintage_defaults[Vintage ID]=B$1)*($A22=vintage_defaults[Period])))</f>
        <v>#N/A</v>
      </c>
      <c r="C22" s="16" t="e">
        <f t="array" ref="C22">IF(OR(ISERROR(C$2),$A22&gt;C$3),NA(),SUM(vintage_defaults[CPD]*(vintage_defaults[Vintage ID]=C$1)*($A22=vintage_defaults[Period])))</f>
        <v>#N/A</v>
      </c>
      <c r="D22" s="16" t="e">
        <f t="array" ref="D22">IF(OR(ISERROR(D$2),$A22&gt;D$3),NA(),SUM(vintage_defaults[CPD]*(vintage_defaults[Vintage ID]=D$1)*($A22=vintage_defaults[Period])))</f>
        <v>#N/A</v>
      </c>
      <c r="E22" s="16" t="e">
        <f t="array" ref="E22">IF(OR(ISERROR(E$2),$A22&gt;E$3),NA(),SUM(vintage_defaults[CPD]*(vintage_defaults[Vintage ID]=E$1)*($A22=vintage_defaults[Period])))</f>
        <v>#N/A</v>
      </c>
      <c r="F22" s="16" t="e">
        <f t="array" ref="F22">IF(OR(ISERROR(F$2),$A22&gt;F$3),NA(),SUM(vintage_defaults[CPD]*(vintage_defaults[Vintage ID]=F$1)*($A22=vintage_defaults[Period])))</f>
        <v>#N/A</v>
      </c>
      <c r="G22" s="16" t="e">
        <f t="array" ref="G22">IF(OR(ISERROR(G$2),$A22&gt;G$3),NA(),SUM(vintage_defaults[CPD]*(vintage_defaults[Vintage ID]=G$1)*($A22=vintage_defaults[Period])))</f>
        <v>#N/A</v>
      </c>
      <c r="H22" s="16" t="e">
        <f t="array" ref="H22">IF(OR(ISERROR(H$2),$A22&gt;H$3),NA(),SUM(vintage_defaults[CPD]*(vintage_defaults[Vintage ID]=H$1)*($A22=vintage_defaults[Period])))</f>
        <v>#N/A</v>
      </c>
      <c r="I22" s="16" t="e">
        <f t="array" ref="I22">IF(OR(ISERROR(I$2),$A22&gt;I$3),NA(),SUM(vintage_defaults[CPD]*(vintage_defaults[Vintage ID]=I$1)*($A22=vintage_defaults[Period])))</f>
        <v>#N/A</v>
      </c>
      <c r="J22" s="16" t="e">
        <f t="array" ref="J22">IF(OR(ISERROR(J$2),$A22&gt;J$3),NA(),SUM(vintage_defaults[CPD]*(vintage_defaults[Vintage ID]=J$1)*($A22=vintage_defaults[Period])))</f>
        <v>#N/A</v>
      </c>
      <c r="K22" s="16" t="e">
        <f t="array" ref="K22">IF(OR(ISERROR(K$2),$A22&gt;K$3),NA(),SUM(vintage_defaults[CPD]*(vintage_defaults[Vintage ID]=K$1)*($A22=vintage_defaults[Period])))</f>
        <v>#N/A</v>
      </c>
      <c r="L22" s="16" t="e">
        <f t="array" ref="L22">IF(OR(ISERROR(L$2),$A22&gt;L$3),NA(),SUM(vintage_defaults[CPD]*(vintage_defaults[Vintage ID]=L$1)*($A22=vintage_defaults[Period])))</f>
        <v>#N/A</v>
      </c>
      <c r="M22" s="16" t="e">
        <f t="array" ref="M22">IF(OR(ISERROR(M$2),$A22&gt;M$3),NA(),SUM(vintage_defaults[CPD]*(vintage_defaults[Vintage ID]=M$1)*($A22=vintage_defaults[Period])))</f>
        <v>#N/A</v>
      </c>
      <c r="N22" s="16" t="e">
        <f t="array" ref="N22">IF(OR(ISERROR(N$2),$A22&gt;N$3),NA(),SUM(vintage_defaults[CPD]*(vintage_defaults[Vintage ID]=N$1)*($A22=vintage_defaults[Period])))</f>
        <v>#N/A</v>
      </c>
      <c r="O22" s="16" t="e">
        <f t="array" ref="O22">IF(OR(ISERROR(O$2),$A22&gt;O$3),NA(),SUM(vintage_defaults[CPD]*(vintage_defaults[Vintage ID]=O$1)*($A22=vintage_defaults[Period])))</f>
        <v>#N/A</v>
      </c>
      <c r="P22" s="16" t="e">
        <f t="array" ref="P22">IF(OR(ISERROR(P$2),$A22&gt;P$3),NA(),SUM(vintage_defaults[CPD]*(vintage_defaults[Vintage ID]=P$1)*($A22=vintage_defaults[Period])))</f>
        <v>#N/A</v>
      </c>
      <c r="Q22" s="16" t="e">
        <f t="array" ref="Q22">IF(OR(ISERROR(Q$2),$A22&gt;Q$3),NA(),SUM(vintage_defaults[CPD]*(vintage_defaults[Vintage ID]=Q$1)*($A22=vintage_defaults[Period])))</f>
        <v>#N/A</v>
      </c>
      <c r="R22" s="16" t="e">
        <f t="array" ref="R22">IF(OR(ISERROR(R$2),$A22&gt;R$3),NA(),SUM(vintage_defaults[CPD]*(vintage_defaults[Vintage ID]=R$1)*($A22=vintage_defaults[Period])))</f>
        <v>#N/A</v>
      </c>
      <c r="S22" s="16" t="e">
        <f t="array" ref="S22">IF(OR(ISERROR(S$2),$A22&gt;S$3),NA(),SUM(vintage_defaults[CPD]*(vintage_defaults[Vintage ID]=S$1)*($A22=vintage_defaults[Period])))</f>
        <v>#N/A</v>
      </c>
      <c r="T22" s="16" t="e">
        <f t="array" ref="T22">IF(OR(ISERROR(T$2),$A22&gt;T$3),NA(),SUM(vintage_defaults[CPD]*(vintage_defaults[Vintage ID]=T$1)*($A22=vintage_defaults[Period])))</f>
        <v>#N/A</v>
      </c>
      <c r="U22" s="17" t="e">
        <f t="array" ref="U22">IF(OR(ISERROR(U$2),$A22&gt;U$3),NA(),SUM(vintage_defaults[CPD]*(vintage_defaults[Vintage ID]=U$1)*($A22=vintage_defaults[Period])))</f>
        <v>#N/A</v>
      </c>
    </row>
    <row r="23" spans="1:21" x14ac:dyDescent="0.3">
      <c r="A23">
        <v>19</v>
      </c>
      <c r="B23" s="12" t="e">
        <f t="array" ref="B23">IF(OR(ISERROR(B$2),$A23&gt;B$3),NA(),SUM(vintage_defaults[CPD]*(vintage_defaults[Vintage ID]=B$1)*($A23=vintage_defaults[Period])))</f>
        <v>#N/A</v>
      </c>
      <c r="C23" s="13" t="e">
        <f t="array" ref="C23">IF(OR(ISERROR(C$2),$A23&gt;C$3),NA(),SUM(vintage_defaults[CPD]*(vintage_defaults[Vintage ID]=C$1)*($A23=vintage_defaults[Period])))</f>
        <v>#N/A</v>
      </c>
      <c r="D23" s="13" t="e">
        <f t="array" ref="D23">IF(OR(ISERROR(D$2),$A23&gt;D$3),NA(),SUM(vintage_defaults[CPD]*(vintage_defaults[Vintage ID]=D$1)*($A23=vintage_defaults[Period])))</f>
        <v>#N/A</v>
      </c>
      <c r="E23" s="13" t="e">
        <f t="array" ref="E23">IF(OR(ISERROR(E$2),$A23&gt;E$3),NA(),SUM(vintage_defaults[CPD]*(vintage_defaults[Vintage ID]=E$1)*($A23=vintage_defaults[Period])))</f>
        <v>#N/A</v>
      </c>
      <c r="F23" s="13" t="e">
        <f t="array" ref="F23">IF(OR(ISERROR(F$2),$A23&gt;F$3),NA(),SUM(vintage_defaults[CPD]*(vintage_defaults[Vintage ID]=F$1)*($A23=vintage_defaults[Period])))</f>
        <v>#N/A</v>
      </c>
      <c r="G23" s="13" t="e">
        <f t="array" ref="G23">IF(OR(ISERROR(G$2),$A23&gt;G$3),NA(),SUM(vintage_defaults[CPD]*(vintage_defaults[Vintage ID]=G$1)*($A23=vintage_defaults[Period])))</f>
        <v>#N/A</v>
      </c>
      <c r="H23" s="13" t="e">
        <f t="array" ref="H23">IF(OR(ISERROR(H$2),$A23&gt;H$3),NA(),SUM(vintage_defaults[CPD]*(vintage_defaults[Vintage ID]=H$1)*($A23=vintage_defaults[Period])))</f>
        <v>#N/A</v>
      </c>
      <c r="I23" s="13" t="e">
        <f t="array" ref="I23">IF(OR(ISERROR(I$2),$A23&gt;I$3),NA(),SUM(vintage_defaults[CPD]*(vintage_defaults[Vintage ID]=I$1)*($A23=vintage_defaults[Period])))</f>
        <v>#N/A</v>
      </c>
      <c r="J23" s="13" t="e">
        <f t="array" ref="J23">IF(OR(ISERROR(J$2),$A23&gt;J$3),NA(),SUM(vintage_defaults[CPD]*(vintage_defaults[Vintage ID]=J$1)*($A23=vintage_defaults[Period])))</f>
        <v>#N/A</v>
      </c>
      <c r="K23" s="13" t="e">
        <f t="array" ref="K23">IF(OR(ISERROR(K$2),$A23&gt;K$3),NA(),SUM(vintage_defaults[CPD]*(vintage_defaults[Vintage ID]=K$1)*($A23=vintage_defaults[Period])))</f>
        <v>#N/A</v>
      </c>
      <c r="L23" s="13" t="e">
        <f t="array" ref="L23">IF(OR(ISERROR(L$2),$A23&gt;L$3),NA(),SUM(vintage_defaults[CPD]*(vintage_defaults[Vintage ID]=L$1)*($A23=vintage_defaults[Period])))</f>
        <v>#N/A</v>
      </c>
      <c r="M23" s="13" t="e">
        <f t="array" ref="M23">IF(OR(ISERROR(M$2),$A23&gt;M$3),NA(),SUM(vintage_defaults[CPD]*(vintage_defaults[Vintage ID]=M$1)*($A23=vintage_defaults[Period])))</f>
        <v>#N/A</v>
      </c>
      <c r="N23" s="13" t="e">
        <f t="array" ref="N23">IF(OR(ISERROR(N$2),$A23&gt;N$3),NA(),SUM(vintage_defaults[CPD]*(vintage_defaults[Vintage ID]=N$1)*($A23=vintage_defaults[Period])))</f>
        <v>#N/A</v>
      </c>
      <c r="O23" s="13" t="e">
        <f t="array" ref="O23">IF(OR(ISERROR(O$2),$A23&gt;O$3),NA(),SUM(vintage_defaults[CPD]*(vintage_defaults[Vintage ID]=O$1)*($A23=vintage_defaults[Period])))</f>
        <v>#N/A</v>
      </c>
      <c r="P23" s="13" t="e">
        <f t="array" ref="P23">IF(OR(ISERROR(P$2),$A23&gt;P$3),NA(),SUM(vintage_defaults[CPD]*(vintage_defaults[Vintage ID]=P$1)*($A23=vintage_defaults[Period])))</f>
        <v>#N/A</v>
      </c>
      <c r="Q23" s="13" t="e">
        <f t="array" ref="Q23">IF(OR(ISERROR(Q$2),$A23&gt;Q$3),NA(),SUM(vintage_defaults[CPD]*(vintage_defaults[Vintage ID]=Q$1)*($A23=vintage_defaults[Period])))</f>
        <v>#N/A</v>
      </c>
      <c r="R23" s="13" t="e">
        <f t="array" ref="R23">IF(OR(ISERROR(R$2),$A23&gt;R$3),NA(),SUM(vintage_defaults[CPD]*(vintage_defaults[Vintage ID]=R$1)*($A23=vintage_defaults[Period])))</f>
        <v>#N/A</v>
      </c>
      <c r="S23" s="13" t="e">
        <f t="array" ref="S23">IF(OR(ISERROR(S$2),$A23&gt;S$3),NA(),SUM(vintage_defaults[CPD]*(vintage_defaults[Vintage ID]=S$1)*($A23=vintage_defaults[Period])))</f>
        <v>#N/A</v>
      </c>
      <c r="T23" s="13" t="e">
        <f t="array" ref="T23">IF(OR(ISERROR(T$2),$A23&gt;T$3),NA(),SUM(vintage_defaults[CPD]*(vintage_defaults[Vintage ID]=T$1)*($A23=vintage_defaults[Period])))</f>
        <v>#N/A</v>
      </c>
      <c r="U23" s="14" t="e">
        <f t="array" ref="U23">IF(OR(ISERROR(U$2),$A23&gt;U$3),NA(),SUM(vintage_defaults[CPD]*(vintage_defaults[Vintage ID]=U$1)*($A23=vintage_defaults[Period])))</f>
        <v>#N/A</v>
      </c>
    </row>
    <row r="24" spans="1:21" x14ac:dyDescent="0.3">
      <c r="A24">
        <v>20</v>
      </c>
      <c r="B24" s="15" t="e">
        <f t="array" ref="B24">IF(OR(ISERROR(B$2),$A24&gt;B$3),NA(),SUM(vintage_defaults[CPD]*(vintage_defaults[Vintage ID]=B$1)*($A24=vintage_defaults[Period])))</f>
        <v>#N/A</v>
      </c>
      <c r="C24" s="16" t="e">
        <f t="array" ref="C24">IF(OR(ISERROR(C$2),$A24&gt;C$3),NA(),SUM(vintage_defaults[CPD]*(vintage_defaults[Vintage ID]=C$1)*($A24=vintage_defaults[Period])))</f>
        <v>#N/A</v>
      </c>
      <c r="D24" s="16" t="e">
        <f t="array" ref="D24">IF(OR(ISERROR(D$2),$A24&gt;D$3),NA(),SUM(vintage_defaults[CPD]*(vintage_defaults[Vintage ID]=D$1)*($A24=vintage_defaults[Period])))</f>
        <v>#N/A</v>
      </c>
      <c r="E24" s="16" t="e">
        <f t="array" ref="E24">IF(OR(ISERROR(E$2),$A24&gt;E$3),NA(),SUM(vintage_defaults[CPD]*(vintage_defaults[Vintage ID]=E$1)*($A24=vintage_defaults[Period])))</f>
        <v>#N/A</v>
      </c>
      <c r="F24" s="16" t="e">
        <f t="array" ref="F24">IF(OR(ISERROR(F$2),$A24&gt;F$3),NA(),SUM(vintage_defaults[CPD]*(vintage_defaults[Vintage ID]=F$1)*($A24=vintage_defaults[Period])))</f>
        <v>#N/A</v>
      </c>
      <c r="G24" s="16" t="e">
        <f t="array" ref="G24">IF(OR(ISERROR(G$2),$A24&gt;G$3),NA(),SUM(vintage_defaults[CPD]*(vintage_defaults[Vintage ID]=G$1)*($A24=vintage_defaults[Period])))</f>
        <v>#N/A</v>
      </c>
      <c r="H24" s="16" t="e">
        <f t="array" ref="H24">IF(OR(ISERROR(H$2),$A24&gt;H$3),NA(),SUM(vintage_defaults[CPD]*(vintage_defaults[Vintage ID]=H$1)*($A24=vintage_defaults[Period])))</f>
        <v>#N/A</v>
      </c>
      <c r="I24" s="16" t="e">
        <f t="array" ref="I24">IF(OR(ISERROR(I$2),$A24&gt;I$3),NA(),SUM(vintage_defaults[CPD]*(vintage_defaults[Vintage ID]=I$1)*($A24=vintage_defaults[Period])))</f>
        <v>#N/A</v>
      </c>
      <c r="J24" s="16" t="e">
        <f t="array" ref="J24">IF(OR(ISERROR(J$2),$A24&gt;J$3),NA(),SUM(vintage_defaults[CPD]*(vintage_defaults[Vintage ID]=J$1)*($A24=vintage_defaults[Period])))</f>
        <v>#N/A</v>
      </c>
      <c r="K24" s="16" t="e">
        <f t="array" ref="K24">IF(OR(ISERROR(K$2),$A24&gt;K$3),NA(),SUM(vintage_defaults[CPD]*(vintage_defaults[Vintage ID]=K$1)*($A24=vintage_defaults[Period])))</f>
        <v>#N/A</v>
      </c>
      <c r="L24" s="16" t="e">
        <f t="array" ref="L24">IF(OR(ISERROR(L$2),$A24&gt;L$3),NA(),SUM(vintage_defaults[CPD]*(vintage_defaults[Vintage ID]=L$1)*($A24=vintage_defaults[Period])))</f>
        <v>#N/A</v>
      </c>
      <c r="M24" s="16" t="e">
        <f t="array" ref="M24">IF(OR(ISERROR(M$2),$A24&gt;M$3),NA(),SUM(vintage_defaults[CPD]*(vintage_defaults[Vintage ID]=M$1)*($A24=vintage_defaults[Period])))</f>
        <v>#N/A</v>
      </c>
      <c r="N24" s="16" t="e">
        <f t="array" ref="N24">IF(OR(ISERROR(N$2),$A24&gt;N$3),NA(),SUM(vintage_defaults[CPD]*(vintage_defaults[Vintage ID]=N$1)*($A24=vintage_defaults[Period])))</f>
        <v>#N/A</v>
      </c>
      <c r="O24" s="16" t="e">
        <f t="array" ref="O24">IF(OR(ISERROR(O$2),$A24&gt;O$3),NA(),SUM(vintage_defaults[CPD]*(vintage_defaults[Vintage ID]=O$1)*($A24=vintage_defaults[Period])))</f>
        <v>#N/A</v>
      </c>
      <c r="P24" s="16" t="e">
        <f t="array" ref="P24">IF(OR(ISERROR(P$2),$A24&gt;P$3),NA(),SUM(vintage_defaults[CPD]*(vintage_defaults[Vintage ID]=P$1)*($A24=vintage_defaults[Period])))</f>
        <v>#N/A</v>
      </c>
      <c r="Q24" s="16" t="e">
        <f t="array" ref="Q24">IF(OR(ISERROR(Q$2),$A24&gt;Q$3),NA(),SUM(vintage_defaults[CPD]*(vintage_defaults[Vintage ID]=Q$1)*($A24=vintage_defaults[Period])))</f>
        <v>#N/A</v>
      </c>
      <c r="R24" s="16" t="e">
        <f t="array" ref="R24">IF(OR(ISERROR(R$2),$A24&gt;R$3),NA(),SUM(vintage_defaults[CPD]*(vintage_defaults[Vintage ID]=R$1)*($A24=vintage_defaults[Period])))</f>
        <v>#N/A</v>
      </c>
      <c r="S24" s="16" t="e">
        <f t="array" ref="S24">IF(OR(ISERROR(S$2),$A24&gt;S$3),NA(),SUM(vintage_defaults[CPD]*(vintage_defaults[Vintage ID]=S$1)*($A24=vintage_defaults[Period])))</f>
        <v>#N/A</v>
      </c>
      <c r="T24" s="16" t="e">
        <f t="array" ref="T24">IF(OR(ISERROR(T$2),$A24&gt;T$3),NA(),SUM(vintage_defaults[CPD]*(vintage_defaults[Vintage ID]=T$1)*($A24=vintage_defaults[Period])))</f>
        <v>#N/A</v>
      </c>
      <c r="U24" s="17" t="e">
        <f t="array" ref="U24">IF(OR(ISERROR(U$2),$A24&gt;U$3),NA(),SUM(vintage_defaults[CPD]*(vintage_defaults[Vintage ID]=U$1)*($A24=vintage_defaults[Period])))</f>
        <v>#N/A</v>
      </c>
    </row>
    <row r="25" spans="1:21" x14ac:dyDescent="0.3">
      <c r="A25">
        <v>21</v>
      </c>
      <c r="B25" s="12" t="e">
        <f t="array" ref="B25">IF(OR(ISERROR(B$2),$A25&gt;B$3),NA(),SUM(vintage_defaults[CPD]*(vintage_defaults[Vintage ID]=B$1)*($A25=vintage_defaults[Period])))</f>
        <v>#N/A</v>
      </c>
      <c r="C25" s="13" t="e">
        <f t="array" ref="C25">IF(OR(ISERROR(C$2),$A25&gt;C$3),NA(),SUM(vintage_defaults[CPD]*(vintage_defaults[Vintage ID]=C$1)*($A25=vintage_defaults[Period])))</f>
        <v>#N/A</v>
      </c>
      <c r="D25" s="13" t="e">
        <f t="array" ref="D25">IF(OR(ISERROR(D$2),$A25&gt;D$3),NA(),SUM(vintage_defaults[CPD]*(vintage_defaults[Vintage ID]=D$1)*($A25=vintage_defaults[Period])))</f>
        <v>#N/A</v>
      </c>
      <c r="E25" s="13" t="e">
        <f t="array" ref="E25">IF(OR(ISERROR(E$2),$A25&gt;E$3),NA(),SUM(vintage_defaults[CPD]*(vintage_defaults[Vintage ID]=E$1)*($A25=vintage_defaults[Period])))</f>
        <v>#N/A</v>
      </c>
      <c r="F25" s="13" t="e">
        <f t="array" ref="F25">IF(OR(ISERROR(F$2),$A25&gt;F$3),NA(),SUM(vintage_defaults[CPD]*(vintage_defaults[Vintage ID]=F$1)*($A25=vintage_defaults[Period])))</f>
        <v>#N/A</v>
      </c>
      <c r="G25" s="13" t="e">
        <f t="array" ref="G25">IF(OR(ISERROR(G$2),$A25&gt;G$3),NA(),SUM(vintage_defaults[CPD]*(vintage_defaults[Vintage ID]=G$1)*($A25=vintage_defaults[Period])))</f>
        <v>#N/A</v>
      </c>
      <c r="H25" s="13" t="e">
        <f t="array" ref="H25">IF(OR(ISERROR(H$2),$A25&gt;H$3),NA(),SUM(vintage_defaults[CPD]*(vintage_defaults[Vintage ID]=H$1)*($A25=vintage_defaults[Period])))</f>
        <v>#N/A</v>
      </c>
      <c r="I25" s="13" t="e">
        <f t="array" ref="I25">IF(OR(ISERROR(I$2),$A25&gt;I$3),NA(),SUM(vintage_defaults[CPD]*(vintage_defaults[Vintage ID]=I$1)*($A25=vintage_defaults[Period])))</f>
        <v>#N/A</v>
      </c>
      <c r="J25" s="13" t="e">
        <f t="array" ref="J25">IF(OR(ISERROR(J$2),$A25&gt;J$3),NA(),SUM(vintage_defaults[CPD]*(vintage_defaults[Vintage ID]=J$1)*($A25=vintage_defaults[Period])))</f>
        <v>#N/A</v>
      </c>
      <c r="K25" s="13" t="e">
        <f t="array" ref="K25">IF(OR(ISERROR(K$2),$A25&gt;K$3),NA(),SUM(vintage_defaults[CPD]*(vintage_defaults[Vintage ID]=K$1)*($A25=vintage_defaults[Period])))</f>
        <v>#N/A</v>
      </c>
      <c r="L25" s="13" t="e">
        <f t="array" ref="L25">IF(OR(ISERROR(L$2),$A25&gt;L$3),NA(),SUM(vintage_defaults[CPD]*(vintage_defaults[Vintage ID]=L$1)*($A25=vintage_defaults[Period])))</f>
        <v>#N/A</v>
      </c>
      <c r="M25" s="13" t="e">
        <f t="array" ref="M25">IF(OR(ISERROR(M$2),$A25&gt;M$3),NA(),SUM(vintage_defaults[CPD]*(vintage_defaults[Vintage ID]=M$1)*($A25=vintage_defaults[Period])))</f>
        <v>#N/A</v>
      </c>
      <c r="N25" s="13" t="e">
        <f t="array" ref="N25">IF(OR(ISERROR(N$2),$A25&gt;N$3),NA(),SUM(vintage_defaults[CPD]*(vintage_defaults[Vintage ID]=N$1)*($A25=vintage_defaults[Period])))</f>
        <v>#N/A</v>
      </c>
      <c r="O25" s="13" t="e">
        <f t="array" ref="O25">IF(OR(ISERROR(O$2),$A25&gt;O$3),NA(),SUM(vintage_defaults[CPD]*(vintage_defaults[Vintage ID]=O$1)*($A25=vintage_defaults[Period])))</f>
        <v>#N/A</v>
      </c>
      <c r="P25" s="13" t="e">
        <f t="array" ref="P25">IF(OR(ISERROR(P$2),$A25&gt;P$3),NA(),SUM(vintage_defaults[CPD]*(vintage_defaults[Vintage ID]=P$1)*($A25=vintage_defaults[Period])))</f>
        <v>#N/A</v>
      </c>
      <c r="Q25" s="13" t="e">
        <f t="array" ref="Q25">IF(OR(ISERROR(Q$2),$A25&gt;Q$3),NA(),SUM(vintage_defaults[CPD]*(vintage_defaults[Vintage ID]=Q$1)*($A25=vintage_defaults[Period])))</f>
        <v>#N/A</v>
      </c>
      <c r="R25" s="13" t="e">
        <f t="array" ref="R25">IF(OR(ISERROR(R$2),$A25&gt;R$3),NA(),SUM(vintage_defaults[CPD]*(vintage_defaults[Vintage ID]=R$1)*($A25=vintage_defaults[Period])))</f>
        <v>#N/A</v>
      </c>
      <c r="S25" s="13" t="e">
        <f t="array" ref="S25">IF(OR(ISERROR(S$2),$A25&gt;S$3),NA(),SUM(vintage_defaults[CPD]*(vintage_defaults[Vintage ID]=S$1)*($A25=vintage_defaults[Period])))</f>
        <v>#N/A</v>
      </c>
      <c r="T25" s="13" t="e">
        <f t="array" ref="T25">IF(OR(ISERROR(T$2),$A25&gt;T$3),NA(),SUM(vintage_defaults[CPD]*(vintage_defaults[Vintage ID]=T$1)*($A25=vintage_defaults[Period])))</f>
        <v>#N/A</v>
      </c>
      <c r="U25" s="14" t="e">
        <f t="array" ref="U25">IF(OR(ISERROR(U$2),$A25&gt;U$3),NA(),SUM(vintage_defaults[CPD]*(vintage_defaults[Vintage ID]=U$1)*($A25=vintage_defaults[Period])))</f>
        <v>#N/A</v>
      </c>
    </row>
    <row r="26" spans="1:21" x14ac:dyDescent="0.3">
      <c r="A26">
        <v>22</v>
      </c>
      <c r="B26" s="15" t="e">
        <f t="array" ref="B26">IF(OR(ISERROR(B$2),$A26&gt;B$3),NA(),SUM(vintage_defaults[CPD]*(vintage_defaults[Vintage ID]=B$1)*($A26=vintage_defaults[Period])))</f>
        <v>#N/A</v>
      </c>
      <c r="C26" s="16" t="e">
        <f t="array" ref="C26">IF(OR(ISERROR(C$2),$A26&gt;C$3),NA(),SUM(vintage_defaults[CPD]*(vintage_defaults[Vintage ID]=C$1)*($A26=vintage_defaults[Period])))</f>
        <v>#N/A</v>
      </c>
      <c r="D26" s="16" t="e">
        <f t="array" ref="D26">IF(OR(ISERROR(D$2),$A26&gt;D$3),NA(),SUM(vintage_defaults[CPD]*(vintage_defaults[Vintage ID]=D$1)*($A26=vintage_defaults[Period])))</f>
        <v>#N/A</v>
      </c>
      <c r="E26" s="16" t="e">
        <f t="array" ref="E26">IF(OR(ISERROR(E$2),$A26&gt;E$3),NA(),SUM(vintage_defaults[CPD]*(vintage_defaults[Vintage ID]=E$1)*($A26=vintage_defaults[Period])))</f>
        <v>#N/A</v>
      </c>
      <c r="F26" s="16" t="e">
        <f t="array" ref="F26">IF(OR(ISERROR(F$2),$A26&gt;F$3),NA(),SUM(vintage_defaults[CPD]*(vintage_defaults[Vintage ID]=F$1)*($A26=vintage_defaults[Period])))</f>
        <v>#N/A</v>
      </c>
      <c r="G26" s="16" t="e">
        <f t="array" ref="G26">IF(OR(ISERROR(G$2),$A26&gt;G$3),NA(),SUM(vintage_defaults[CPD]*(vintage_defaults[Vintage ID]=G$1)*($A26=vintage_defaults[Period])))</f>
        <v>#N/A</v>
      </c>
      <c r="H26" s="16" t="e">
        <f t="array" ref="H26">IF(OR(ISERROR(H$2),$A26&gt;H$3),NA(),SUM(vintage_defaults[CPD]*(vintage_defaults[Vintage ID]=H$1)*($A26=vintage_defaults[Period])))</f>
        <v>#N/A</v>
      </c>
      <c r="I26" s="16" t="e">
        <f t="array" ref="I26">IF(OR(ISERROR(I$2),$A26&gt;I$3),NA(),SUM(vintage_defaults[CPD]*(vintage_defaults[Vintage ID]=I$1)*($A26=vintage_defaults[Period])))</f>
        <v>#N/A</v>
      </c>
      <c r="J26" s="16" t="e">
        <f t="array" ref="J26">IF(OR(ISERROR(J$2),$A26&gt;J$3),NA(),SUM(vintage_defaults[CPD]*(vintage_defaults[Vintage ID]=J$1)*($A26=vintage_defaults[Period])))</f>
        <v>#N/A</v>
      </c>
      <c r="K26" s="16" t="e">
        <f t="array" ref="K26">IF(OR(ISERROR(K$2),$A26&gt;K$3),NA(),SUM(vintage_defaults[CPD]*(vintage_defaults[Vintage ID]=K$1)*($A26=vintage_defaults[Period])))</f>
        <v>#N/A</v>
      </c>
      <c r="L26" s="16" t="e">
        <f t="array" ref="L26">IF(OR(ISERROR(L$2),$A26&gt;L$3),NA(),SUM(vintage_defaults[CPD]*(vintage_defaults[Vintage ID]=L$1)*($A26=vintage_defaults[Period])))</f>
        <v>#N/A</v>
      </c>
      <c r="M26" s="16" t="e">
        <f t="array" ref="M26">IF(OR(ISERROR(M$2),$A26&gt;M$3),NA(),SUM(vintage_defaults[CPD]*(vintage_defaults[Vintage ID]=M$1)*($A26=vintage_defaults[Period])))</f>
        <v>#N/A</v>
      </c>
      <c r="N26" s="16" t="e">
        <f t="array" ref="N26">IF(OR(ISERROR(N$2),$A26&gt;N$3),NA(),SUM(vintage_defaults[CPD]*(vintage_defaults[Vintage ID]=N$1)*($A26=vintage_defaults[Period])))</f>
        <v>#N/A</v>
      </c>
      <c r="O26" s="16" t="e">
        <f t="array" ref="O26">IF(OR(ISERROR(O$2),$A26&gt;O$3),NA(),SUM(vintage_defaults[CPD]*(vintage_defaults[Vintage ID]=O$1)*($A26=vintage_defaults[Period])))</f>
        <v>#N/A</v>
      </c>
      <c r="P26" s="16" t="e">
        <f t="array" ref="P26">IF(OR(ISERROR(P$2),$A26&gt;P$3),NA(),SUM(vintage_defaults[CPD]*(vintage_defaults[Vintage ID]=P$1)*($A26=vintage_defaults[Period])))</f>
        <v>#N/A</v>
      </c>
      <c r="Q26" s="16" t="e">
        <f t="array" ref="Q26">IF(OR(ISERROR(Q$2),$A26&gt;Q$3),NA(),SUM(vintage_defaults[CPD]*(vintage_defaults[Vintage ID]=Q$1)*($A26=vintage_defaults[Period])))</f>
        <v>#N/A</v>
      </c>
      <c r="R26" s="16" t="e">
        <f t="array" ref="R26">IF(OR(ISERROR(R$2),$A26&gt;R$3),NA(),SUM(vintage_defaults[CPD]*(vintage_defaults[Vintage ID]=R$1)*($A26=vintage_defaults[Period])))</f>
        <v>#N/A</v>
      </c>
      <c r="S26" s="16" t="e">
        <f t="array" ref="S26">IF(OR(ISERROR(S$2),$A26&gt;S$3),NA(),SUM(vintage_defaults[CPD]*(vintage_defaults[Vintage ID]=S$1)*($A26=vintage_defaults[Period])))</f>
        <v>#N/A</v>
      </c>
      <c r="T26" s="16" t="e">
        <f t="array" ref="T26">IF(OR(ISERROR(T$2),$A26&gt;T$3),NA(),SUM(vintage_defaults[CPD]*(vintage_defaults[Vintage ID]=T$1)*($A26=vintage_defaults[Period])))</f>
        <v>#N/A</v>
      </c>
      <c r="U26" s="17" t="e">
        <f t="array" ref="U26">IF(OR(ISERROR(U$2),$A26&gt;U$3),NA(),SUM(vintage_defaults[CPD]*(vintage_defaults[Vintage ID]=U$1)*($A26=vintage_defaults[Period])))</f>
        <v>#N/A</v>
      </c>
    </row>
    <row r="27" spans="1:21" x14ac:dyDescent="0.3">
      <c r="A27">
        <v>23</v>
      </c>
      <c r="B27" s="12" t="e">
        <f t="array" ref="B27">IF(OR(ISERROR(B$2),$A27&gt;B$3),NA(),SUM(vintage_defaults[CPD]*(vintage_defaults[Vintage ID]=B$1)*($A27=vintage_defaults[Period])))</f>
        <v>#N/A</v>
      </c>
      <c r="C27" s="13" t="e">
        <f t="array" ref="C27">IF(OR(ISERROR(C$2),$A27&gt;C$3),NA(),SUM(vintage_defaults[CPD]*(vintage_defaults[Vintage ID]=C$1)*($A27=vintage_defaults[Period])))</f>
        <v>#N/A</v>
      </c>
      <c r="D27" s="13" t="e">
        <f t="array" ref="D27">IF(OR(ISERROR(D$2),$A27&gt;D$3),NA(),SUM(vintage_defaults[CPD]*(vintage_defaults[Vintage ID]=D$1)*($A27=vintage_defaults[Period])))</f>
        <v>#N/A</v>
      </c>
      <c r="E27" s="13" t="e">
        <f t="array" ref="E27">IF(OR(ISERROR(E$2),$A27&gt;E$3),NA(),SUM(vintage_defaults[CPD]*(vintage_defaults[Vintage ID]=E$1)*($A27=vintage_defaults[Period])))</f>
        <v>#N/A</v>
      </c>
      <c r="F27" s="13" t="e">
        <f t="array" ref="F27">IF(OR(ISERROR(F$2),$A27&gt;F$3),NA(),SUM(vintage_defaults[CPD]*(vintage_defaults[Vintage ID]=F$1)*($A27=vintage_defaults[Period])))</f>
        <v>#N/A</v>
      </c>
      <c r="G27" s="13" t="e">
        <f t="array" ref="G27">IF(OR(ISERROR(G$2),$A27&gt;G$3),NA(),SUM(vintage_defaults[CPD]*(vintage_defaults[Vintage ID]=G$1)*($A27=vintage_defaults[Period])))</f>
        <v>#N/A</v>
      </c>
      <c r="H27" s="13" t="e">
        <f t="array" ref="H27">IF(OR(ISERROR(H$2),$A27&gt;H$3),NA(),SUM(vintage_defaults[CPD]*(vintage_defaults[Vintage ID]=H$1)*($A27=vintage_defaults[Period])))</f>
        <v>#N/A</v>
      </c>
      <c r="I27" s="13" t="e">
        <f t="array" ref="I27">IF(OR(ISERROR(I$2),$A27&gt;I$3),NA(),SUM(vintage_defaults[CPD]*(vintage_defaults[Vintage ID]=I$1)*($A27=vintage_defaults[Period])))</f>
        <v>#N/A</v>
      </c>
      <c r="J27" s="13" t="e">
        <f t="array" ref="J27">IF(OR(ISERROR(J$2),$A27&gt;J$3),NA(),SUM(vintage_defaults[CPD]*(vintage_defaults[Vintage ID]=J$1)*($A27=vintage_defaults[Period])))</f>
        <v>#N/A</v>
      </c>
      <c r="K27" s="13" t="e">
        <f t="array" ref="K27">IF(OR(ISERROR(K$2),$A27&gt;K$3),NA(),SUM(vintage_defaults[CPD]*(vintage_defaults[Vintage ID]=K$1)*($A27=vintage_defaults[Period])))</f>
        <v>#N/A</v>
      </c>
      <c r="L27" s="13" t="e">
        <f t="array" ref="L27">IF(OR(ISERROR(L$2),$A27&gt;L$3),NA(),SUM(vintage_defaults[CPD]*(vintage_defaults[Vintage ID]=L$1)*($A27=vintage_defaults[Period])))</f>
        <v>#N/A</v>
      </c>
      <c r="M27" s="13" t="e">
        <f t="array" ref="M27">IF(OR(ISERROR(M$2),$A27&gt;M$3),NA(),SUM(vintage_defaults[CPD]*(vintage_defaults[Vintage ID]=M$1)*($A27=vintage_defaults[Period])))</f>
        <v>#N/A</v>
      </c>
      <c r="N27" s="13" t="e">
        <f t="array" ref="N27">IF(OR(ISERROR(N$2),$A27&gt;N$3),NA(),SUM(vintage_defaults[CPD]*(vintage_defaults[Vintage ID]=N$1)*($A27=vintage_defaults[Period])))</f>
        <v>#N/A</v>
      </c>
      <c r="O27" s="13" t="e">
        <f t="array" ref="O27">IF(OR(ISERROR(O$2),$A27&gt;O$3),NA(),SUM(vintage_defaults[CPD]*(vintage_defaults[Vintage ID]=O$1)*($A27=vintage_defaults[Period])))</f>
        <v>#N/A</v>
      </c>
      <c r="P27" s="13" t="e">
        <f t="array" ref="P27">IF(OR(ISERROR(P$2),$A27&gt;P$3),NA(),SUM(vintage_defaults[CPD]*(vintage_defaults[Vintage ID]=P$1)*($A27=vintage_defaults[Period])))</f>
        <v>#N/A</v>
      </c>
      <c r="Q27" s="13" t="e">
        <f t="array" ref="Q27">IF(OR(ISERROR(Q$2),$A27&gt;Q$3),NA(),SUM(vintage_defaults[CPD]*(vintage_defaults[Vintage ID]=Q$1)*($A27=vintage_defaults[Period])))</f>
        <v>#N/A</v>
      </c>
      <c r="R27" s="13" t="e">
        <f t="array" ref="R27">IF(OR(ISERROR(R$2),$A27&gt;R$3),NA(),SUM(vintage_defaults[CPD]*(vintage_defaults[Vintage ID]=R$1)*($A27=vintage_defaults[Period])))</f>
        <v>#N/A</v>
      </c>
      <c r="S27" s="13" t="e">
        <f t="array" ref="S27">IF(OR(ISERROR(S$2),$A27&gt;S$3),NA(),SUM(vintage_defaults[CPD]*(vintage_defaults[Vintage ID]=S$1)*($A27=vintage_defaults[Period])))</f>
        <v>#N/A</v>
      </c>
      <c r="T27" s="13" t="e">
        <f t="array" ref="T27">IF(OR(ISERROR(T$2),$A27&gt;T$3),NA(),SUM(vintage_defaults[CPD]*(vintage_defaults[Vintage ID]=T$1)*($A27=vintage_defaults[Period])))</f>
        <v>#N/A</v>
      </c>
      <c r="U27" s="14" t="e">
        <f t="array" ref="U27">IF(OR(ISERROR(U$2),$A27&gt;U$3),NA(),SUM(vintage_defaults[CPD]*(vintage_defaults[Vintage ID]=U$1)*($A27=vintage_defaults[Period])))</f>
        <v>#N/A</v>
      </c>
    </row>
    <row r="28" spans="1:21" x14ac:dyDescent="0.3">
      <c r="A28">
        <v>24</v>
      </c>
      <c r="B28" s="15" t="e">
        <f t="array" ref="B28">IF(OR(ISERROR(B$2),$A28&gt;B$3),NA(),SUM(vintage_defaults[CPD]*(vintage_defaults[Vintage ID]=B$1)*($A28=vintage_defaults[Period])))</f>
        <v>#N/A</v>
      </c>
      <c r="C28" s="16" t="e">
        <f t="array" ref="C28">IF(OR(ISERROR(C$2),$A28&gt;C$3),NA(),SUM(vintage_defaults[CPD]*(vintage_defaults[Vintage ID]=C$1)*($A28=vintage_defaults[Period])))</f>
        <v>#N/A</v>
      </c>
      <c r="D28" s="16" t="e">
        <f t="array" ref="D28">IF(OR(ISERROR(D$2),$A28&gt;D$3),NA(),SUM(vintage_defaults[CPD]*(vintage_defaults[Vintage ID]=D$1)*($A28=vintage_defaults[Period])))</f>
        <v>#N/A</v>
      </c>
      <c r="E28" s="16" t="e">
        <f t="array" ref="E28">IF(OR(ISERROR(E$2),$A28&gt;E$3),NA(),SUM(vintage_defaults[CPD]*(vintage_defaults[Vintage ID]=E$1)*($A28=vintage_defaults[Period])))</f>
        <v>#N/A</v>
      </c>
      <c r="F28" s="16" t="e">
        <f t="array" ref="F28">IF(OR(ISERROR(F$2),$A28&gt;F$3),NA(),SUM(vintage_defaults[CPD]*(vintage_defaults[Vintage ID]=F$1)*($A28=vintage_defaults[Period])))</f>
        <v>#N/A</v>
      </c>
      <c r="G28" s="16" t="e">
        <f t="array" ref="G28">IF(OR(ISERROR(G$2),$A28&gt;G$3),NA(),SUM(vintage_defaults[CPD]*(vintage_defaults[Vintage ID]=G$1)*($A28=vintage_defaults[Period])))</f>
        <v>#N/A</v>
      </c>
      <c r="H28" s="16" t="e">
        <f t="array" ref="H28">IF(OR(ISERROR(H$2),$A28&gt;H$3),NA(),SUM(vintage_defaults[CPD]*(vintage_defaults[Vintage ID]=H$1)*($A28=vintage_defaults[Period])))</f>
        <v>#N/A</v>
      </c>
      <c r="I28" s="16" t="e">
        <f t="array" ref="I28">IF(OR(ISERROR(I$2),$A28&gt;I$3),NA(),SUM(vintage_defaults[CPD]*(vintage_defaults[Vintage ID]=I$1)*($A28=vintage_defaults[Period])))</f>
        <v>#N/A</v>
      </c>
      <c r="J28" s="16" t="e">
        <f t="array" ref="J28">IF(OR(ISERROR(J$2),$A28&gt;J$3),NA(),SUM(vintage_defaults[CPD]*(vintage_defaults[Vintage ID]=J$1)*($A28=vintage_defaults[Period])))</f>
        <v>#N/A</v>
      </c>
      <c r="K28" s="16" t="e">
        <f t="array" ref="K28">IF(OR(ISERROR(K$2),$A28&gt;K$3),NA(),SUM(vintage_defaults[CPD]*(vintage_defaults[Vintage ID]=K$1)*($A28=vintage_defaults[Period])))</f>
        <v>#N/A</v>
      </c>
      <c r="L28" s="16" t="e">
        <f t="array" ref="L28">IF(OR(ISERROR(L$2),$A28&gt;L$3),NA(),SUM(vintage_defaults[CPD]*(vintage_defaults[Vintage ID]=L$1)*($A28=vintage_defaults[Period])))</f>
        <v>#N/A</v>
      </c>
      <c r="M28" s="16" t="e">
        <f t="array" ref="M28">IF(OR(ISERROR(M$2),$A28&gt;M$3),NA(),SUM(vintage_defaults[CPD]*(vintage_defaults[Vintage ID]=M$1)*($A28=vintage_defaults[Period])))</f>
        <v>#N/A</v>
      </c>
      <c r="N28" s="16" t="e">
        <f t="array" ref="N28">IF(OR(ISERROR(N$2),$A28&gt;N$3),NA(),SUM(vintage_defaults[CPD]*(vintage_defaults[Vintage ID]=N$1)*($A28=vintage_defaults[Period])))</f>
        <v>#N/A</v>
      </c>
      <c r="O28" s="16" t="e">
        <f t="array" ref="O28">IF(OR(ISERROR(O$2),$A28&gt;O$3),NA(),SUM(vintage_defaults[CPD]*(vintage_defaults[Vintage ID]=O$1)*($A28=vintage_defaults[Period])))</f>
        <v>#N/A</v>
      </c>
      <c r="P28" s="16" t="e">
        <f t="array" ref="P28">IF(OR(ISERROR(P$2),$A28&gt;P$3),NA(),SUM(vintage_defaults[CPD]*(vintage_defaults[Vintage ID]=P$1)*($A28=vintage_defaults[Period])))</f>
        <v>#N/A</v>
      </c>
      <c r="Q28" s="16" t="e">
        <f t="array" ref="Q28">IF(OR(ISERROR(Q$2),$A28&gt;Q$3),NA(),SUM(vintage_defaults[CPD]*(vintage_defaults[Vintage ID]=Q$1)*($A28=vintage_defaults[Period])))</f>
        <v>#N/A</v>
      </c>
      <c r="R28" s="16" t="e">
        <f t="array" ref="R28">IF(OR(ISERROR(R$2),$A28&gt;R$3),NA(),SUM(vintage_defaults[CPD]*(vintage_defaults[Vintage ID]=R$1)*($A28=vintage_defaults[Period])))</f>
        <v>#N/A</v>
      </c>
      <c r="S28" s="16" t="e">
        <f t="array" ref="S28">IF(OR(ISERROR(S$2),$A28&gt;S$3),NA(),SUM(vintage_defaults[CPD]*(vintage_defaults[Vintage ID]=S$1)*($A28=vintage_defaults[Period])))</f>
        <v>#N/A</v>
      </c>
      <c r="T28" s="16" t="e">
        <f t="array" ref="T28">IF(OR(ISERROR(T$2),$A28&gt;T$3),NA(),SUM(vintage_defaults[CPD]*(vintage_defaults[Vintage ID]=T$1)*($A28=vintage_defaults[Period])))</f>
        <v>#N/A</v>
      </c>
      <c r="U28" s="17" t="e">
        <f t="array" ref="U28">IF(OR(ISERROR(U$2),$A28&gt;U$3),NA(),SUM(vintage_defaults[CPD]*(vintage_defaults[Vintage ID]=U$1)*($A28=vintage_defaults[Period])))</f>
        <v>#N/A</v>
      </c>
    </row>
    <row r="29" spans="1:21" x14ac:dyDescent="0.3">
      <c r="A29">
        <v>25</v>
      </c>
      <c r="B29" s="12" t="e">
        <f t="array" ref="B29">IF(OR(ISERROR(B$2),$A29&gt;B$3),NA(),SUM(vintage_defaults[CPD]*(vintage_defaults[Vintage ID]=B$1)*($A29=vintage_defaults[Period])))</f>
        <v>#N/A</v>
      </c>
      <c r="C29" s="13" t="e">
        <f t="array" ref="C29">IF(OR(ISERROR(C$2),$A29&gt;C$3),NA(),SUM(vintage_defaults[CPD]*(vintage_defaults[Vintage ID]=C$1)*($A29=vintage_defaults[Period])))</f>
        <v>#N/A</v>
      </c>
      <c r="D29" s="13" t="e">
        <f t="array" ref="D29">IF(OR(ISERROR(D$2),$A29&gt;D$3),NA(),SUM(vintage_defaults[CPD]*(vintage_defaults[Vintage ID]=D$1)*($A29=vintage_defaults[Period])))</f>
        <v>#N/A</v>
      </c>
      <c r="E29" s="13" t="e">
        <f t="array" ref="E29">IF(OR(ISERROR(E$2),$A29&gt;E$3),NA(),SUM(vintage_defaults[CPD]*(vintage_defaults[Vintage ID]=E$1)*($A29=vintage_defaults[Period])))</f>
        <v>#N/A</v>
      </c>
      <c r="F29" s="13" t="e">
        <f t="array" ref="F29">IF(OR(ISERROR(F$2),$A29&gt;F$3),NA(),SUM(vintage_defaults[CPD]*(vintage_defaults[Vintage ID]=F$1)*($A29=vintage_defaults[Period])))</f>
        <v>#N/A</v>
      </c>
      <c r="G29" s="13" t="e">
        <f t="array" ref="G29">IF(OR(ISERROR(G$2),$A29&gt;G$3),NA(),SUM(vintage_defaults[CPD]*(vintage_defaults[Vintage ID]=G$1)*($A29=vintage_defaults[Period])))</f>
        <v>#N/A</v>
      </c>
      <c r="H29" s="13" t="e">
        <f t="array" ref="H29">IF(OR(ISERROR(H$2),$A29&gt;H$3),NA(),SUM(vintage_defaults[CPD]*(vintage_defaults[Vintage ID]=H$1)*($A29=vintage_defaults[Period])))</f>
        <v>#N/A</v>
      </c>
      <c r="I29" s="13" t="e">
        <f t="array" ref="I29">IF(OR(ISERROR(I$2),$A29&gt;I$3),NA(),SUM(vintage_defaults[CPD]*(vintage_defaults[Vintage ID]=I$1)*($A29=vintage_defaults[Period])))</f>
        <v>#N/A</v>
      </c>
      <c r="J29" s="13" t="e">
        <f t="array" ref="J29">IF(OR(ISERROR(J$2),$A29&gt;J$3),NA(),SUM(vintage_defaults[CPD]*(vintage_defaults[Vintage ID]=J$1)*($A29=vintage_defaults[Period])))</f>
        <v>#N/A</v>
      </c>
      <c r="K29" s="13" t="e">
        <f t="array" ref="K29">IF(OR(ISERROR(K$2),$A29&gt;K$3),NA(),SUM(vintage_defaults[CPD]*(vintage_defaults[Vintage ID]=K$1)*($A29=vintage_defaults[Period])))</f>
        <v>#N/A</v>
      </c>
      <c r="L29" s="13" t="e">
        <f t="array" ref="L29">IF(OR(ISERROR(L$2),$A29&gt;L$3),NA(),SUM(vintage_defaults[CPD]*(vintage_defaults[Vintage ID]=L$1)*($A29=vintage_defaults[Period])))</f>
        <v>#N/A</v>
      </c>
      <c r="M29" s="13" t="e">
        <f t="array" ref="M29">IF(OR(ISERROR(M$2),$A29&gt;M$3),NA(),SUM(vintage_defaults[CPD]*(vintage_defaults[Vintage ID]=M$1)*($A29=vintage_defaults[Period])))</f>
        <v>#N/A</v>
      </c>
      <c r="N29" s="13" t="e">
        <f t="array" ref="N29">IF(OR(ISERROR(N$2),$A29&gt;N$3),NA(),SUM(vintage_defaults[CPD]*(vintage_defaults[Vintage ID]=N$1)*($A29=vintage_defaults[Period])))</f>
        <v>#N/A</v>
      </c>
      <c r="O29" s="13" t="e">
        <f t="array" ref="O29">IF(OR(ISERROR(O$2),$A29&gt;O$3),NA(),SUM(vintage_defaults[CPD]*(vintage_defaults[Vintage ID]=O$1)*($A29=vintage_defaults[Period])))</f>
        <v>#N/A</v>
      </c>
      <c r="P29" s="13" t="e">
        <f t="array" ref="P29">IF(OR(ISERROR(P$2),$A29&gt;P$3),NA(),SUM(vintage_defaults[CPD]*(vintage_defaults[Vintage ID]=P$1)*($A29=vintage_defaults[Period])))</f>
        <v>#N/A</v>
      </c>
      <c r="Q29" s="13" t="e">
        <f t="array" ref="Q29">IF(OR(ISERROR(Q$2),$A29&gt;Q$3),NA(),SUM(vintage_defaults[CPD]*(vintage_defaults[Vintage ID]=Q$1)*($A29=vintage_defaults[Period])))</f>
        <v>#N/A</v>
      </c>
      <c r="R29" s="13" t="e">
        <f t="array" ref="R29">IF(OR(ISERROR(R$2),$A29&gt;R$3),NA(),SUM(vintage_defaults[CPD]*(vintage_defaults[Vintage ID]=R$1)*($A29=vintage_defaults[Period])))</f>
        <v>#N/A</v>
      </c>
      <c r="S29" s="13" t="e">
        <f t="array" ref="S29">IF(OR(ISERROR(S$2),$A29&gt;S$3),NA(),SUM(vintage_defaults[CPD]*(vintage_defaults[Vintage ID]=S$1)*($A29=vintage_defaults[Period])))</f>
        <v>#N/A</v>
      </c>
      <c r="T29" s="13" t="e">
        <f t="array" ref="T29">IF(OR(ISERROR(T$2),$A29&gt;T$3),NA(),SUM(vintage_defaults[CPD]*(vintage_defaults[Vintage ID]=T$1)*($A29=vintage_defaults[Period])))</f>
        <v>#N/A</v>
      </c>
      <c r="U29" s="14" t="e">
        <f t="array" ref="U29">IF(OR(ISERROR(U$2),$A29&gt;U$3),NA(),SUM(vintage_defaults[CPD]*(vintage_defaults[Vintage ID]=U$1)*($A29=vintage_defaults[Period])))</f>
        <v>#N/A</v>
      </c>
    </row>
    <row r="30" spans="1:21" x14ac:dyDescent="0.3">
      <c r="A30">
        <v>26</v>
      </c>
      <c r="B30" s="15" t="e">
        <f t="array" ref="B30">IF(OR(ISERROR(B$2),$A30&gt;B$3),NA(),SUM(vintage_defaults[CPD]*(vintage_defaults[Vintage ID]=B$1)*($A30=vintage_defaults[Period])))</f>
        <v>#N/A</v>
      </c>
      <c r="C30" s="16" t="e">
        <f t="array" ref="C30">IF(OR(ISERROR(C$2),$A30&gt;C$3),NA(),SUM(vintage_defaults[CPD]*(vintage_defaults[Vintage ID]=C$1)*($A30=vintage_defaults[Period])))</f>
        <v>#N/A</v>
      </c>
      <c r="D30" s="16" t="e">
        <f t="array" ref="D30">IF(OR(ISERROR(D$2),$A30&gt;D$3),NA(),SUM(vintage_defaults[CPD]*(vintage_defaults[Vintage ID]=D$1)*($A30=vintage_defaults[Period])))</f>
        <v>#N/A</v>
      </c>
      <c r="E30" s="16" t="e">
        <f t="array" ref="E30">IF(OR(ISERROR(E$2),$A30&gt;E$3),NA(),SUM(vintage_defaults[CPD]*(vintage_defaults[Vintage ID]=E$1)*($A30=vintage_defaults[Period])))</f>
        <v>#N/A</v>
      </c>
      <c r="F30" s="16" t="e">
        <f t="array" ref="F30">IF(OR(ISERROR(F$2),$A30&gt;F$3),NA(),SUM(vintage_defaults[CPD]*(vintage_defaults[Vintage ID]=F$1)*($A30=vintage_defaults[Period])))</f>
        <v>#N/A</v>
      </c>
      <c r="G30" s="16" t="e">
        <f t="array" ref="G30">IF(OR(ISERROR(G$2),$A30&gt;G$3),NA(),SUM(vintage_defaults[CPD]*(vintage_defaults[Vintage ID]=G$1)*($A30=vintage_defaults[Period])))</f>
        <v>#N/A</v>
      </c>
      <c r="H30" s="16" t="e">
        <f t="array" ref="H30">IF(OR(ISERROR(H$2),$A30&gt;H$3),NA(),SUM(vintage_defaults[CPD]*(vintage_defaults[Vintage ID]=H$1)*($A30=vintage_defaults[Period])))</f>
        <v>#N/A</v>
      </c>
      <c r="I30" s="16" t="e">
        <f t="array" ref="I30">IF(OR(ISERROR(I$2),$A30&gt;I$3),NA(),SUM(vintage_defaults[CPD]*(vintage_defaults[Vintage ID]=I$1)*($A30=vintage_defaults[Period])))</f>
        <v>#N/A</v>
      </c>
      <c r="J30" s="16" t="e">
        <f t="array" ref="J30">IF(OR(ISERROR(J$2),$A30&gt;J$3),NA(),SUM(vintage_defaults[CPD]*(vintage_defaults[Vintage ID]=J$1)*($A30=vintage_defaults[Period])))</f>
        <v>#N/A</v>
      </c>
      <c r="K30" s="16" t="e">
        <f t="array" ref="K30">IF(OR(ISERROR(K$2),$A30&gt;K$3),NA(),SUM(vintage_defaults[CPD]*(vintage_defaults[Vintage ID]=K$1)*($A30=vintage_defaults[Period])))</f>
        <v>#N/A</v>
      </c>
      <c r="L30" s="16" t="e">
        <f t="array" ref="L30">IF(OR(ISERROR(L$2),$A30&gt;L$3),NA(),SUM(vintage_defaults[CPD]*(vintage_defaults[Vintage ID]=L$1)*($A30=vintage_defaults[Period])))</f>
        <v>#N/A</v>
      </c>
      <c r="M30" s="16" t="e">
        <f t="array" ref="M30">IF(OR(ISERROR(M$2),$A30&gt;M$3),NA(),SUM(vintage_defaults[CPD]*(vintage_defaults[Vintage ID]=M$1)*($A30=vintage_defaults[Period])))</f>
        <v>#N/A</v>
      </c>
      <c r="N30" s="16" t="e">
        <f t="array" ref="N30">IF(OR(ISERROR(N$2),$A30&gt;N$3),NA(),SUM(vintage_defaults[CPD]*(vintage_defaults[Vintage ID]=N$1)*($A30=vintage_defaults[Period])))</f>
        <v>#N/A</v>
      </c>
      <c r="O30" s="16" t="e">
        <f t="array" ref="O30">IF(OR(ISERROR(O$2),$A30&gt;O$3),NA(),SUM(vintage_defaults[CPD]*(vintage_defaults[Vintage ID]=O$1)*($A30=vintage_defaults[Period])))</f>
        <v>#N/A</v>
      </c>
      <c r="P30" s="16" t="e">
        <f t="array" ref="P30">IF(OR(ISERROR(P$2),$A30&gt;P$3),NA(),SUM(vintage_defaults[CPD]*(vintage_defaults[Vintage ID]=P$1)*($A30=vintage_defaults[Period])))</f>
        <v>#N/A</v>
      </c>
      <c r="Q30" s="16" t="e">
        <f t="array" ref="Q30">IF(OR(ISERROR(Q$2),$A30&gt;Q$3),NA(),SUM(vintage_defaults[CPD]*(vintage_defaults[Vintage ID]=Q$1)*($A30=vintage_defaults[Period])))</f>
        <v>#N/A</v>
      </c>
      <c r="R30" s="16" t="e">
        <f t="array" ref="R30">IF(OR(ISERROR(R$2),$A30&gt;R$3),NA(),SUM(vintage_defaults[CPD]*(vintage_defaults[Vintage ID]=R$1)*($A30=vintage_defaults[Period])))</f>
        <v>#N/A</v>
      </c>
      <c r="S30" s="16" t="e">
        <f t="array" ref="S30">IF(OR(ISERROR(S$2),$A30&gt;S$3),NA(),SUM(vintage_defaults[CPD]*(vintage_defaults[Vintage ID]=S$1)*($A30=vintage_defaults[Period])))</f>
        <v>#N/A</v>
      </c>
      <c r="T30" s="16" t="e">
        <f t="array" ref="T30">IF(OR(ISERROR(T$2),$A30&gt;T$3),NA(),SUM(vintage_defaults[CPD]*(vintage_defaults[Vintage ID]=T$1)*($A30=vintage_defaults[Period])))</f>
        <v>#N/A</v>
      </c>
      <c r="U30" s="17" t="e">
        <f t="array" ref="U30">IF(OR(ISERROR(U$2),$A30&gt;U$3),NA(),SUM(vintage_defaults[CPD]*(vintage_defaults[Vintage ID]=U$1)*($A30=vintage_defaults[Period])))</f>
        <v>#N/A</v>
      </c>
    </row>
    <row r="31" spans="1:21" x14ac:dyDescent="0.3">
      <c r="A31">
        <v>27</v>
      </c>
      <c r="B31" s="12" t="e">
        <f t="array" ref="B31">IF(OR(ISERROR(B$2),$A31&gt;B$3),NA(),SUM(vintage_defaults[CPD]*(vintage_defaults[Vintage ID]=B$1)*($A31=vintage_defaults[Period])))</f>
        <v>#N/A</v>
      </c>
      <c r="C31" s="13" t="e">
        <f t="array" ref="C31">IF(OR(ISERROR(C$2),$A31&gt;C$3),NA(),SUM(vintage_defaults[CPD]*(vintage_defaults[Vintage ID]=C$1)*($A31=vintage_defaults[Period])))</f>
        <v>#N/A</v>
      </c>
      <c r="D31" s="13" t="e">
        <f t="array" ref="D31">IF(OR(ISERROR(D$2),$A31&gt;D$3),NA(),SUM(vintage_defaults[CPD]*(vintage_defaults[Vintage ID]=D$1)*($A31=vintage_defaults[Period])))</f>
        <v>#N/A</v>
      </c>
      <c r="E31" s="13" t="e">
        <f t="array" ref="E31">IF(OR(ISERROR(E$2),$A31&gt;E$3),NA(),SUM(vintage_defaults[CPD]*(vintage_defaults[Vintage ID]=E$1)*($A31=vintage_defaults[Period])))</f>
        <v>#N/A</v>
      </c>
      <c r="F31" s="13" t="e">
        <f t="array" ref="F31">IF(OR(ISERROR(F$2),$A31&gt;F$3),NA(),SUM(vintage_defaults[CPD]*(vintage_defaults[Vintage ID]=F$1)*($A31=vintage_defaults[Period])))</f>
        <v>#N/A</v>
      </c>
      <c r="G31" s="13" t="e">
        <f t="array" ref="G31">IF(OR(ISERROR(G$2),$A31&gt;G$3),NA(),SUM(vintage_defaults[CPD]*(vintage_defaults[Vintage ID]=G$1)*($A31=vintage_defaults[Period])))</f>
        <v>#N/A</v>
      </c>
      <c r="H31" s="13" t="e">
        <f t="array" ref="H31">IF(OR(ISERROR(H$2),$A31&gt;H$3),NA(),SUM(vintage_defaults[CPD]*(vintage_defaults[Vintage ID]=H$1)*($A31=vintage_defaults[Period])))</f>
        <v>#N/A</v>
      </c>
      <c r="I31" s="13" t="e">
        <f t="array" ref="I31">IF(OR(ISERROR(I$2),$A31&gt;I$3),NA(),SUM(vintage_defaults[CPD]*(vintage_defaults[Vintage ID]=I$1)*($A31=vintage_defaults[Period])))</f>
        <v>#N/A</v>
      </c>
      <c r="J31" s="13" t="e">
        <f t="array" ref="J31">IF(OR(ISERROR(J$2),$A31&gt;J$3),NA(),SUM(vintage_defaults[CPD]*(vintage_defaults[Vintage ID]=J$1)*($A31=vintage_defaults[Period])))</f>
        <v>#N/A</v>
      </c>
      <c r="K31" s="13" t="e">
        <f t="array" ref="K31">IF(OR(ISERROR(K$2),$A31&gt;K$3),NA(),SUM(vintage_defaults[CPD]*(vintage_defaults[Vintage ID]=K$1)*($A31=vintage_defaults[Period])))</f>
        <v>#N/A</v>
      </c>
      <c r="L31" s="13" t="e">
        <f t="array" ref="L31">IF(OR(ISERROR(L$2),$A31&gt;L$3),NA(),SUM(vintage_defaults[CPD]*(vintage_defaults[Vintage ID]=L$1)*($A31=vintage_defaults[Period])))</f>
        <v>#N/A</v>
      </c>
      <c r="M31" s="13" t="e">
        <f t="array" ref="M31">IF(OR(ISERROR(M$2),$A31&gt;M$3),NA(),SUM(vintage_defaults[CPD]*(vintage_defaults[Vintage ID]=M$1)*($A31=vintage_defaults[Period])))</f>
        <v>#N/A</v>
      </c>
      <c r="N31" s="13" t="e">
        <f t="array" ref="N31">IF(OR(ISERROR(N$2),$A31&gt;N$3),NA(),SUM(vintage_defaults[CPD]*(vintage_defaults[Vintage ID]=N$1)*($A31=vintage_defaults[Period])))</f>
        <v>#N/A</v>
      </c>
      <c r="O31" s="13" t="e">
        <f t="array" ref="O31">IF(OR(ISERROR(O$2),$A31&gt;O$3),NA(),SUM(vintage_defaults[CPD]*(vintage_defaults[Vintage ID]=O$1)*($A31=vintage_defaults[Period])))</f>
        <v>#N/A</v>
      </c>
      <c r="P31" s="13" t="e">
        <f t="array" ref="P31">IF(OR(ISERROR(P$2),$A31&gt;P$3),NA(),SUM(vintage_defaults[CPD]*(vintage_defaults[Vintage ID]=P$1)*($A31=vintage_defaults[Period])))</f>
        <v>#N/A</v>
      </c>
      <c r="Q31" s="13" t="e">
        <f t="array" ref="Q31">IF(OR(ISERROR(Q$2),$A31&gt;Q$3),NA(),SUM(vintage_defaults[CPD]*(vintage_defaults[Vintage ID]=Q$1)*($A31=vintage_defaults[Period])))</f>
        <v>#N/A</v>
      </c>
      <c r="R31" s="13" t="e">
        <f t="array" ref="R31">IF(OR(ISERROR(R$2),$A31&gt;R$3),NA(),SUM(vintage_defaults[CPD]*(vintage_defaults[Vintage ID]=R$1)*($A31=vintage_defaults[Period])))</f>
        <v>#N/A</v>
      </c>
      <c r="S31" s="13" t="e">
        <f t="array" ref="S31">IF(OR(ISERROR(S$2),$A31&gt;S$3),NA(),SUM(vintage_defaults[CPD]*(vintage_defaults[Vintage ID]=S$1)*($A31=vintage_defaults[Period])))</f>
        <v>#N/A</v>
      </c>
      <c r="T31" s="13" t="e">
        <f t="array" ref="T31">IF(OR(ISERROR(T$2),$A31&gt;T$3),NA(),SUM(vintage_defaults[CPD]*(vintage_defaults[Vintage ID]=T$1)*($A31=vintage_defaults[Period])))</f>
        <v>#N/A</v>
      </c>
      <c r="U31" s="14" t="e">
        <f t="array" ref="U31">IF(OR(ISERROR(U$2),$A31&gt;U$3),NA(),SUM(vintage_defaults[CPD]*(vintage_defaults[Vintage ID]=U$1)*($A31=vintage_defaults[Period])))</f>
        <v>#N/A</v>
      </c>
    </row>
    <row r="32" spans="1:21" x14ac:dyDescent="0.3">
      <c r="A32">
        <v>28</v>
      </c>
      <c r="B32" s="15" t="e">
        <f t="array" ref="B32">IF(OR(ISERROR(B$2),$A32&gt;B$3),NA(),SUM(vintage_defaults[CPD]*(vintage_defaults[Vintage ID]=B$1)*($A32=vintage_defaults[Period])))</f>
        <v>#N/A</v>
      </c>
      <c r="C32" s="16" t="e">
        <f t="array" ref="C32">IF(OR(ISERROR(C$2),$A32&gt;C$3),NA(),SUM(vintage_defaults[CPD]*(vintage_defaults[Vintage ID]=C$1)*($A32=vintage_defaults[Period])))</f>
        <v>#N/A</v>
      </c>
      <c r="D32" s="16" t="e">
        <f t="array" ref="D32">IF(OR(ISERROR(D$2),$A32&gt;D$3),NA(),SUM(vintage_defaults[CPD]*(vintage_defaults[Vintage ID]=D$1)*($A32=vintage_defaults[Period])))</f>
        <v>#N/A</v>
      </c>
      <c r="E32" s="16" t="e">
        <f t="array" ref="E32">IF(OR(ISERROR(E$2),$A32&gt;E$3),NA(),SUM(vintage_defaults[CPD]*(vintage_defaults[Vintage ID]=E$1)*($A32=vintage_defaults[Period])))</f>
        <v>#N/A</v>
      </c>
      <c r="F32" s="16" t="e">
        <f t="array" ref="F32">IF(OR(ISERROR(F$2),$A32&gt;F$3),NA(),SUM(vintage_defaults[CPD]*(vintage_defaults[Vintage ID]=F$1)*($A32=vintage_defaults[Period])))</f>
        <v>#N/A</v>
      </c>
      <c r="G32" s="16" t="e">
        <f t="array" ref="G32">IF(OR(ISERROR(G$2),$A32&gt;G$3),NA(),SUM(vintage_defaults[CPD]*(vintage_defaults[Vintage ID]=G$1)*($A32=vintage_defaults[Period])))</f>
        <v>#N/A</v>
      </c>
      <c r="H32" s="16" t="e">
        <f t="array" ref="H32">IF(OR(ISERROR(H$2),$A32&gt;H$3),NA(),SUM(vintage_defaults[CPD]*(vintage_defaults[Vintage ID]=H$1)*($A32=vintage_defaults[Period])))</f>
        <v>#N/A</v>
      </c>
      <c r="I32" s="16" t="e">
        <f t="array" ref="I32">IF(OR(ISERROR(I$2),$A32&gt;I$3),NA(),SUM(vintage_defaults[CPD]*(vintage_defaults[Vintage ID]=I$1)*($A32=vintage_defaults[Period])))</f>
        <v>#N/A</v>
      </c>
      <c r="J32" s="16" t="e">
        <f t="array" ref="J32">IF(OR(ISERROR(J$2),$A32&gt;J$3),NA(),SUM(vintage_defaults[CPD]*(vintage_defaults[Vintage ID]=J$1)*($A32=vintage_defaults[Period])))</f>
        <v>#N/A</v>
      </c>
      <c r="K32" s="16" t="e">
        <f t="array" ref="K32">IF(OR(ISERROR(K$2),$A32&gt;K$3),NA(),SUM(vintage_defaults[CPD]*(vintage_defaults[Vintage ID]=K$1)*($A32=vintage_defaults[Period])))</f>
        <v>#N/A</v>
      </c>
      <c r="L32" s="16" t="e">
        <f t="array" ref="L32">IF(OR(ISERROR(L$2),$A32&gt;L$3),NA(),SUM(vintage_defaults[CPD]*(vintage_defaults[Vintage ID]=L$1)*($A32=vintage_defaults[Period])))</f>
        <v>#N/A</v>
      </c>
      <c r="M32" s="16" t="e">
        <f t="array" ref="M32">IF(OR(ISERROR(M$2),$A32&gt;M$3),NA(),SUM(vintage_defaults[CPD]*(vintage_defaults[Vintage ID]=M$1)*($A32=vintage_defaults[Period])))</f>
        <v>#N/A</v>
      </c>
      <c r="N32" s="16" t="e">
        <f t="array" ref="N32">IF(OR(ISERROR(N$2),$A32&gt;N$3),NA(),SUM(vintage_defaults[CPD]*(vintage_defaults[Vintage ID]=N$1)*($A32=vintage_defaults[Period])))</f>
        <v>#N/A</v>
      </c>
      <c r="O32" s="16" t="e">
        <f t="array" ref="O32">IF(OR(ISERROR(O$2),$A32&gt;O$3),NA(),SUM(vintage_defaults[CPD]*(vintage_defaults[Vintage ID]=O$1)*($A32=vintage_defaults[Period])))</f>
        <v>#N/A</v>
      </c>
      <c r="P32" s="16" t="e">
        <f t="array" ref="P32">IF(OR(ISERROR(P$2),$A32&gt;P$3),NA(),SUM(vintage_defaults[CPD]*(vintage_defaults[Vintage ID]=P$1)*($A32=vintage_defaults[Period])))</f>
        <v>#N/A</v>
      </c>
      <c r="Q32" s="16" t="e">
        <f t="array" ref="Q32">IF(OR(ISERROR(Q$2),$A32&gt;Q$3),NA(),SUM(vintage_defaults[CPD]*(vintage_defaults[Vintage ID]=Q$1)*($A32=vintage_defaults[Period])))</f>
        <v>#N/A</v>
      </c>
      <c r="R32" s="16" t="e">
        <f t="array" ref="R32">IF(OR(ISERROR(R$2),$A32&gt;R$3),NA(),SUM(vintage_defaults[CPD]*(vintage_defaults[Vintage ID]=R$1)*($A32=vintage_defaults[Period])))</f>
        <v>#N/A</v>
      </c>
      <c r="S32" s="16" t="e">
        <f t="array" ref="S32">IF(OR(ISERROR(S$2),$A32&gt;S$3),NA(),SUM(vintage_defaults[CPD]*(vintage_defaults[Vintage ID]=S$1)*($A32=vintage_defaults[Period])))</f>
        <v>#N/A</v>
      </c>
      <c r="T32" s="16" t="e">
        <f t="array" ref="T32">IF(OR(ISERROR(T$2),$A32&gt;T$3),NA(),SUM(vintage_defaults[CPD]*(vintage_defaults[Vintage ID]=T$1)*($A32=vintage_defaults[Period])))</f>
        <v>#N/A</v>
      </c>
      <c r="U32" s="17" t="e">
        <f t="array" ref="U32">IF(OR(ISERROR(U$2),$A32&gt;U$3),NA(),SUM(vintage_defaults[CPD]*(vintage_defaults[Vintage ID]=U$1)*($A32=vintage_defaults[Period])))</f>
        <v>#N/A</v>
      </c>
    </row>
    <row r="33" spans="1:21" x14ac:dyDescent="0.3">
      <c r="A33">
        <v>29</v>
      </c>
      <c r="B33" s="12" t="e">
        <f t="array" ref="B33">IF(OR(ISERROR(B$2),$A33&gt;B$3),NA(),SUM(vintage_defaults[CPD]*(vintage_defaults[Vintage ID]=B$1)*($A33=vintage_defaults[Period])))</f>
        <v>#N/A</v>
      </c>
      <c r="C33" s="13" t="e">
        <f t="array" ref="C33">IF(OR(ISERROR(C$2),$A33&gt;C$3),NA(),SUM(vintage_defaults[CPD]*(vintage_defaults[Vintage ID]=C$1)*($A33=vintage_defaults[Period])))</f>
        <v>#N/A</v>
      </c>
      <c r="D33" s="13" t="e">
        <f t="array" ref="D33">IF(OR(ISERROR(D$2),$A33&gt;D$3),NA(),SUM(vintage_defaults[CPD]*(vintage_defaults[Vintage ID]=D$1)*($A33=vintage_defaults[Period])))</f>
        <v>#N/A</v>
      </c>
      <c r="E33" s="13" t="e">
        <f t="array" ref="E33">IF(OR(ISERROR(E$2),$A33&gt;E$3),NA(),SUM(vintage_defaults[CPD]*(vintage_defaults[Vintage ID]=E$1)*($A33=vintage_defaults[Period])))</f>
        <v>#N/A</v>
      </c>
      <c r="F33" s="13" t="e">
        <f t="array" ref="F33">IF(OR(ISERROR(F$2),$A33&gt;F$3),NA(),SUM(vintage_defaults[CPD]*(vintage_defaults[Vintage ID]=F$1)*($A33=vintage_defaults[Period])))</f>
        <v>#N/A</v>
      </c>
      <c r="G33" s="13" t="e">
        <f t="array" ref="G33">IF(OR(ISERROR(G$2),$A33&gt;G$3),NA(),SUM(vintage_defaults[CPD]*(vintage_defaults[Vintage ID]=G$1)*($A33=vintage_defaults[Period])))</f>
        <v>#N/A</v>
      </c>
      <c r="H33" s="13" t="e">
        <f t="array" ref="H33">IF(OR(ISERROR(H$2),$A33&gt;H$3),NA(),SUM(vintage_defaults[CPD]*(vintage_defaults[Vintage ID]=H$1)*($A33=vintage_defaults[Period])))</f>
        <v>#N/A</v>
      </c>
      <c r="I33" s="13" t="e">
        <f t="array" ref="I33">IF(OR(ISERROR(I$2),$A33&gt;I$3),NA(),SUM(vintage_defaults[CPD]*(vintage_defaults[Vintage ID]=I$1)*($A33=vintage_defaults[Period])))</f>
        <v>#N/A</v>
      </c>
      <c r="J33" s="13" t="e">
        <f t="array" ref="J33">IF(OR(ISERROR(J$2),$A33&gt;J$3),NA(),SUM(vintage_defaults[CPD]*(vintage_defaults[Vintage ID]=J$1)*($A33=vintage_defaults[Period])))</f>
        <v>#N/A</v>
      </c>
      <c r="K33" s="13" t="e">
        <f t="array" ref="K33">IF(OR(ISERROR(K$2),$A33&gt;K$3),NA(),SUM(vintage_defaults[CPD]*(vintage_defaults[Vintage ID]=K$1)*($A33=vintage_defaults[Period])))</f>
        <v>#N/A</v>
      </c>
      <c r="L33" s="13" t="e">
        <f t="array" ref="L33">IF(OR(ISERROR(L$2),$A33&gt;L$3),NA(),SUM(vintage_defaults[CPD]*(vintage_defaults[Vintage ID]=L$1)*($A33=vintage_defaults[Period])))</f>
        <v>#N/A</v>
      </c>
      <c r="M33" s="13" t="e">
        <f t="array" ref="M33">IF(OR(ISERROR(M$2),$A33&gt;M$3),NA(),SUM(vintage_defaults[CPD]*(vintage_defaults[Vintage ID]=M$1)*($A33=vintage_defaults[Period])))</f>
        <v>#N/A</v>
      </c>
      <c r="N33" s="13" t="e">
        <f t="array" ref="N33">IF(OR(ISERROR(N$2),$A33&gt;N$3),NA(),SUM(vintage_defaults[CPD]*(vintage_defaults[Vintage ID]=N$1)*($A33=vintage_defaults[Period])))</f>
        <v>#N/A</v>
      </c>
      <c r="O33" s="13" t="e">
        <f t="array" ref="O33">IF(OR(ISERROR(O$2),$A33&gt;O$3),NA(),SUM(vintage_defaults[CPD]*(vintage_defaults[Vintage ID]=O$1)*($A33=vintage_defaults[Period])))</f>
        <v>#N/A</v>
      </c>
      <c r="P33" s="13" t="e">
        <f t="array" ref="P33">IF(OR(ISERROR(P$2),$A33&gt;P$3),NA(),SUM(vintage_defaults[CPD]*(vintage_defaults[Vintage ID]=P$1)*($A33=vintage_defaults[Period])))</f>
        <v>#N/A</v>
      </c>
      <c r="Q33" s="13" t="e">
        <f t="array" ref="Q33">IF(OR(ISERROR(Q$2),$A33&gt;Q$3),NA(),SUM(vintage_defaults[CPD]*(vintage_defaults[Vintage ID]=Q$1)*($A33=vintage_defaults[Period])))</f>
        <v>#N/A</v>
      </c>
      <c r="R33" s="13" t="e">
        <f t="array" ref="R33">IF(OR(ISERROR(R$2),$A33&gt;R$3),NA(),SUM(vintage_defaults[CPD]*(vintage_defaults[Vintage ID]=R$1)*($A33=vintage_defaults[Period])))</f>
        <v>#N/A</v>
      </c>
      <c r="S33" s="13" t="e">
        <f t="array" ref="S33">IF(OR(ISERROR(S$2),$A33&gt;S$3),NA(),SUM(vintage_defaults[CPD]*(vintage_defaults[Vintage ID]=S$1)*($A33=vintage_defaults[Period])))</f>
        <v>#N/A</v>
      </c>
      <c r="T33" s="13" t="e">
        <f t="array" ref="T33">IF(OR(ISERROR(T$2),$A33&gt;T$3),NA(),SUM(vintage_defaults[CPD]*(vintage_defaults[Vintage ID]=T$1)*($A33=vintage_defaults[Period])))</f>
        <v>#N/A</v>
      </c>
      <c r="U33" s="14" t="e">
        <f t="array" ref="U33">IF(OR(ISERROR(U$2),$A33&gt;U$3),NA(),SUM(vintage_defaults[CPD]*(vintage_defaults[Vintage ID]=U$1)*($A33=vintage_defaults[Period])))</f>
        <v>#N/A</v>
      </c>
    </row>
    <row r="34" spans="1:21" x14ac:dyDescent="0.3">
      <c r="A34">
        <v>30</v>
      </c>
      <c r="B34" s="9" t="e">
        <f t="array" ref="B34">IF(OR(ISERROR(B$2),$A34&gt;B$3),NA(),SUM(vintage_defaults[CPD]*(vintage_defaults[Vintage ID]=B$1)*($A34=vintage_defaults[Period])))</f>
        <v>#N/A</v>
      </c>
      <c r="C34" s="7" t="e">
        <f t="array" ref="C34">IF(OR(ISERROR(C$2),$A34&gt;C$3),NA(),SUM(vintage_defaults[CPD]*(vintage_defaults[Vintage ID]=C$1)*($A34=vintage_defaults[Period])))</f>
        <v>#N/A</v>
      </c>
      <c r="D34" s="7" t="e">
        <f t="array" ref="D34">IF(OR(ISERROR(D$2),$A34&gt;D$3),NA(),SUM(vintage_defaults[CPD]*(vintage_defaults[Vintage ID]=D$1)*($A34=vintage_defaults[Period])))</f>
        <v>#N/A</v>
      </c>
      <c r="E34" s="7" t="e">
        <f t="array" ref="E34">IF(OR(ISERROR(E$2),$A34&gt;E$3),NA(),SUM(vintage_defaults[CPD]*(vintage_defaults[Vintage ID]=E$1)*($A34=vintage_defaults[Period])))</f>
        <v>#N/A</v>
      </c>
      <c r="F34" s="7" t="e">
        <f t="array" ref="F34">IF(OR(ISERROR(F$2),$A34&gt;F$3),NA(),SUM(vintage_defaults[CPD]*(vintage_defaults[Vintage ID]=F$1)*($A34=vintage_defaults[Period])))</f>
        <v>#N/A</v>
      </c>
      <c r="G34" s="7" t="e">
        <f t="array" ref="G34">IF(OR(ISERROR(G$2),$A34&gt;G$3),NA(),SUM(vintage_defaults[CPD]*(vintage_defaults[Vintage ID]=G$1)*($A34=vintage_defaults[Period])))</f>
        <v>#N/A</v>
      </c>
      <c r="H34" s="7" t="e">
        <f t="array" ref="H34">IF(OR(ISERROR(H$2),$A34&gt;H$3),NA(),SUM(vintage_defaults[CPD]*(vintage_defaults[Vintage ID]=H$1)*($A34=vintage_defaults[Period])))</f>
        <v>#N/A</v>
      </c>
      <c r="I34" s="7" t="e">
        <f t="array" ref="I34">IF(OR(ISERROR(I$2),$A34&gt;I$3),NA(),SUM(vintage_defaults[CPD]*(vintage_defaults[Vintage ID]=I$1)*($A34=vintage_defaults[Period])))</f>
        <v>#N/A</v>
      </c>
      <c r="J34" s="7" t="e">
        <f t="array" ref="J34">IF(OR(ISERROR(J$2),$A34&gt;J$3),NA(),SUM(vintage_defaults[CPD]*(vintage_defaults[Vintage ID]=J$1)*($A34=vintage_defaults[Period])))</f>
        <v>#N/A</v>
      </c>
      <c r="K34" s="7" t="e">
        <f t="array" ref="K34">IF(OR(ISERROR(K$2),$A34&gt;K$3),NA(),SUM(vintage_defaults[CPD]*(vintage_defaults[Vintage ID]=K$1)*($A34=vintage_defaults[Period])))</f>
        <v>#N/A</v>
      </c>
      <c r="L34" s="7" t="e">
        <f t="array" ref="L34">IF(OR(ISERROR(L$2),$A34&gt;L$3),NA(),SUM(vintage_defaults[CPD]*(vintage_defaults[Vintage ID]=L$1)*($A34=vintage_defaults[Period])))</f>
        <v>#N/A</v>
      </c>
      <c r="M34" s="7" t="e">
        <f t="array" ref="M34">IF(OR(ISERROR(M$2),$A34&gt;M$3),NA(),SUM(vintage_defaults[CPD]*(vintage_defaults[Vintage ID]=M$1)*($A34=vintage_defaults[Period])))</f>
        <v>#N/A</v>
      </c>
      <c r="N34" s="7" t="e">
        <f t="array" ref="N34">IF(OR(ISERROR(N$2),$A34&gt;N$3),NA(),SUM(vintage_defaults[CPD]*(vintage_defaults[Vintage ID]=N$1)*($A34=vintage_defaults[Period])))</f>
        <v>#N/A</v>
      </c>
      <c r="O34" s="7" t="e">
        <f t="array" ref="O34">IF(OR(ISERROR(O$2),$A34&gt;O$3),NA(),SUM(vintage_defaults[CPD]*(vintage_defaults[Vintage ID]=O$1)*($A34=vintage_defaults[Period])))</f>
        <v>#N/A</v>
      </c>
      <c r="P34" s="7" t="e">
        <f t="array" ref="P34">IF(OR(ISERROR(P$2),$A34&gt;P$3),NA(),SUM(vintage_defaults[CPD]*(vintage_defaults[Vintage ID]=P$1)*($A34=vintage_defaults[Period])))</f>
        <v>#N/A</v>
      </c>
      <c r="Q34" s="7" t="e">
        <f t="array" ref="Q34">IF(OR(ISERROR(Q$2),$A34&gt;Q$3),NA(),SUM(vintage_defaults[CPD]*(vintage_defaults[Vintage ID]=Q$1)*($A34=vintage_defaults[Period])))</f>
        <v>#N/A</v>
      </c>
      <c r="R34" s="7" t="e">
        <f t="array" ref="R34">IF(OR(ISERROR(R$2),$A34&gt;R$3),NA(),SUM(vintage_defaults[CPD]*(vintage_defaults[Vintage ID]=R$1)*($A34=vintage_defaults[Period])))</f>
        <v>#N/A</v>
      </c>
      <c r="S34" s="7" t="e">
        <f t="array" ref="S34">IF(OR(ISERROR(S$2),$A34&gt;S$3),NA(),SUM(vintage_defaults[CPD]*(vintage_defaults[Vintage ID]=S$1)*($A34=vintage_defaults[Period])))</f>
        <v>#N/A</v>
      </c>
      <c r="T34" s="7" t="e">
        <f t="array" ref="T34">IF(OR(ISERROR(T$2),$A34&gt;T$3),NA(),SUM(vintage_defaults[CPD]*(vintage_defaults[Vintage ID]=T$1)*($A34=vintage_defaults[Period])))</f>
        <v>#N/A</v>
      </c>
      <c r="U34" s="8" t="e">
        <f t="array" ref="U34">IF(OR(ISERROR(U$2),$A34&gt;U$3),NA(),SUM(vintage_defaults[CPD]*(vintage_defaults[Vintage ID]=U$1)*($A34=vintage_defaults[Period])))</f>
        <v>#N/A</v>
      </c>
    </row>
  </sheetData>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F37"/>
  <sheetViews>
    <sheetView workbookViewId="0">
      <selection activeCell="AE9" sqref="AE9"/>
    </sheetView>
  </sheetViews>
  <sheetFormatPr defaultRowHeight="14.4" x14ac:dyDescent="0.3"/>
  <cols>
    <col min="1" max="1" width="16.88671875" customWidth="1"/>
    <col min="22" max="22" width="12.88671875" customWidth="1"/>
    <col min="24" max="24" width="16.44140625" bestFit="1" customWidth="1"/>
    <col min="25" max="26" width="21.6640625" customWidth="1"/>
    <col min="27" max="27" width="22.109375" bestFit="1" customWidth="1"/>
    <col min="28" max="28" width="16.44140625" customWidth="1"/>
    <col min="29" max="29" width="14.44140625" customWidth="1"/>
    <col min="30" max="30" width="16" customWidth="1"/>
    <col min="31" max="31" width="18.44140625" customWidth="1"/>
    <col min="32" max="32" width="20.109375" customWidth="1"/>
  </cols>
  <sheetData>
    <row r="1" spans="1:32" x14ac:dyDescent="0.3">
      <c r="A1" t="s">
        <v>42</v>
      </c>
      <c r="B1">
        <v>1</v>
      </c>
      <c r="C1">
        <v>2</v>
      </c>
      <c r="D1">
        <v>3</v>
      </c>
      <c r="E1">
        <v>4</v>
      </c>
      <c r="F1">
        <v>5</v>
      </c>
      <c r="G1">
        <v>6</v>
      </c>
      <c r="H1">
        <v>7</v>
      </c>
      <c r="I1">
        <v>8</v>
      </c>
      <c r="J1">
        <v>9</v>
      </c>
      <c r="K1">
        <v>10</v>
      </c>
      <c r="L1">
        <v>11</v>
      </c>
      <c r="M1">
        <v>12</v>
      </c>
      <c r="N1">
        <v>13</v>
      </c>
      <c r="O1">
        <v>14</v>
      </c>
      <c r="P1">
        <v>15</v>
      </c>
      <c r="Q1">
        <v>16</v>
      </c>
      <c r="R1">
        <v>17</v>
      </c>
      <c r="S1">
        <v>18</v>
      </c>
      <c r="T1">
        <v>19</v>
      </c>
      <c r="U1">
        <v>20</v>
      </c>
    </row>
    <row r="2" spans="1:32" x14ac:dyDescent="0.3">
      <c r="A2" t="s">
        <v>43</v>
      </c>
      <c r="B2" t="e">
        <f>INDEX(vintage_defaults[Vintage],MATCH(B1,vintage_defaults[Vintage ID],))</f>
        <v>#N/A</v>
      </c>
      <c r="C2" t="e">
        <f>INDEX(vintage_defaults[Vintage],MATCH(C1,vintage_defaults[Vintage ID],))</f>
        <v>#N/A</v>
      </c>
      <c r="D2" t="e">
        <f>INDEX(vintage_defaults[Vintage],MATCH(D1,vintage_defaults[Vintage ID],))</f>
        <v>#N/A</v>
      </c>
      <c r="E2" t="e">
        <f>INDEX(vintage_defaults[Vintage],MATCH(E1,vintage_defaults[Vintage ID],))</f>
        <v>#N/A</v>
      </c>
      <c r="F2" t="str">
        <f>INDEX(vintage_defaults[Vintage],MATCH(F1,vintage_defaults[Vintage ID],))</f>
        <v>2016 - Q3</v>
      </c>
      <c r="G2" t="str">
        <f>INDEX(vintage_defaults[Vintage],MATCH(G1,vintage_defaults[Vintage ID],))</f>
        <v>2016 - Q4</v>
      </c>
      <c r="H2" t="e">
        <f>INDEX(vintage_defaults[Vintage],MATCH(H1,vintage_defaults[Vintage ID],))</f>
        <v>#N/A</v>
      </c>
      <c r="I2" t="e">
        <f>INDEX(vintage_defaults[Vintage],MATCH(I1,vintage_defaults[Vintage ID],))</f>
        <v>#N/A</v>
      </c>
      <c r="J2" t="e">
        <f>INDEX(vintage_defaults[Vintage],MATCH(J1,vintage_defaults[Vintage ID],))</f>
        <v>#N/A</v>
      </c>
      <c r="K2" t="e">
        <f>INDEX(vintage_defaults[Vintage],MATCH(K1,vintage_defaults[Vintage ID],))</f>
        <v>#N/A</v>
      </c>
      <c r="L2" t="e">
        <f>INDEX(vintage_defaults[Vintage],MATCH(L1,vintage_defaults[Vintage ID],))</f>
        <v>#N/A</v>
      </c>
      <c r="M2" t="e">
        <f>INDEX(vintage_defaults[Vintage],MATCH(M1,vintage_defaults[Vintage ID],))</f>
        <v>#N/A</v>
      </c>
      <c r="N2" t="e">
        <f>INDEX(vintage_defaults[Vintage],MATCH(N1,vintage_defaults[Vintage ID],))</f>
        <v>#N/A</v>
      </c>
      <c r="O2" t="e">
        <f>INDEX(vintage_defaults[Vintage],MATCH(O1,vintage_defaults[Vintage ID],))</f>
        <v>#N/A</v>
      </c>
      <c r="P2" t="e">
        <f>INDEX(vintage_defaults[Vintage],MATCH(P1,vintage_defaults[Vintage ID],))</f>
        <v>#N/A</v>
      </c>
      <c r="Q2" t="e">
        <f>INDEX(vintage_defaults[Vintage],MATCH(Q1,vintage_defaults[Vintage ID],))</f>
        <v>#N/A</v>
      </c>
      <c r="R2" t="e">
        <f>INDEX(vintage_defaults[Vintage],MATCH(R1,vintage_defaults[Vintage ID],))</f>
        <v>#N/A</v>
      </c>
      <c r="S2" t="e">
        <f>INDEX(vintage_defaults[Vintage],MATCH(S1,vintage_defaults[Vintage ID],))</f>
        <v>#N/A</v>
      </c>
      <c r="T2" t="e">
        <f>INDEX(vintage_defaults[Vintage],MATCH(T1,vintage_defaults[Vintage ID],))</f>
        <v>#N/A</v>
      </c>
      <c r="U2" t="e">
        <f>INDEX(vintage_defaults[Vintage],MATCH(U1,vintage_defaults[Vintage ID],))</f>
        <v>#N/A</v>
      </c>
    </row>
    <row r="3" spans="1:32" x14ac:dyDescent="0.3">
      <c r="A3" t="s">
        <v>44</v>
      </c>
      <c r="B3">
        <f t="array" ref="B3">MAX(vintage_defaults[Period]*(vintage_defaults[Vintage ID]=B1))</f>
        <v>0</v>
      </c>
      <c r="C3">
        <f t="array" ref="C3">MAX(vintage_defaults[Period]*(vintage_defaults[Vintage ID]=C1))</f>
        <v>0</v>
      </c>
      <c r="D3">
        <f t="array" ref="D3">MAX(vintage_defaults[Period]*(vintage_defaults[Vintage ID]=D1))</f>
        <v>0</v>
      </c>
      <c r="E3">
        <f t="array" ref="E3">MAX(vintage_defaults[Period]*(vintage_defaults[Vintage ID]=E1))</f>
        <v>0</v>
      </c>
      <c r="F3">
        <f t="array" ref="F3">MAX(vintage_defaults[Period]*(vintage_defaults[Vintage ID]=F1))</f>
        <v>6</v>
      </c>
      <c r="G3">
        <f t="array" ref="G3">MAX(vintage_defaults[Period]*(vintage_defaults[Vintage ID]=G1))</f>
        <v>3</v>
      </c>
      <c r="H3">
        <f t="array" ref="H3">MAX(vintage_defaults[Period]*(vintage_defaults[Vintage ID]=H1))</f>
        <v>0</v>
      </c>
      <c r="I3">
        <f t="array" ref="I3">MAX(vintage_defaults[Period]*(vintage_defaults[Vintage ID]=I1))</f>
        <v>0</v>
      </c>
      <c r="J3">
        <f t="array" ref="J3">MAX(vintage_defaults[Period]*(vintage_defaults[Vintage ID]=J1))</f>
        <v>0</v>
      </c>
      <c r="K3">
        <f t="array" ref="K3">MAX(vintage_defaults[Period]*(vintage_defaults[Vintage ID]=K1))</f>
        <v>0</v>
      </c>
      <c r="L3">
        <f t="array" ref="L3">MAX(vintage_defaults[Period]*(vintage_defaults[Vintage ID]=L1))</f>
        <v>0</v>
      </c>
      <c r="M3">
        <f t="array" ref="M3">MAX(vintage_defaults[Period]*(vintage_defaults[Vintage ID]=M1))</f>
        <v>0</v>
      </c>
      <c r="N3">
        <f t="array" ref="N3">MAX(vintage_defaults[Period]*(vintage_defaults[Vintage ID]=N1))</f>
        <v>0</v>
      </c>
      <c r="O3">
        <f t="array" ref="O3">MAX(vintage_defaults[Period]*(vintage_defaults[Vintage ID]=O1))</f>
        <v>0</v>
      </c>
      <c r="P3">
        <f t="array" ref="P3">MAX(vintage_defaults[Period]*(vintage_defaults[Vintage ID]=P1))</f>
        <v>0</v>
      </c>
      <c r="Q3">
        <f t="array" ref="Q3">MAX(vintage_defaults[Period]*(vintage_defaults[Vintage ID]=Q1))</f>
        <v>0</v>
      </c>
      <c r="R3">
        <f t="array" ref="R3">MAX(vintage_defaults[Period]*(vintage_defaults[Vintage ID]=R1))</f>
        <v>0</v>
      </c>
      <c r="S3">
        <f t="array" ref="S3">MAX(vintage_defaults[Period]*(vintage_defaults[Vintage ID]=S1))</f>
        <v>0</v>
      </c>
      <c r="T3">
        <f t="array" ref="T3">MAX(vintage_defaults[Period]*(vintage_defaults[Vintage ID]=T1))</f>
        <v>0</v>
      </c>
      <c r="U3">
        <f t="array" ref="U3">MAX(vintage_defaults[Period]*(vintage_defaults[Vintage ID]=U1))</f>
        <v>0</v>
      </c>
    </row>
    <row r="4" spans="1:32" x14ac:dyDescent="0.3">
      <c r="A4" t="s">
        <v>64</v>
      </c>
      <c r="B4" s="26"/>
      <c r="C4" s="26"/>
      <c r="D4" s="26"/>
      <c r="E4" s="26"/>
      <c r="F4" s="26"/>
      <c r="G4" s="26"/>
      <c r="H4" s="26"/>
      <c r="I4" s="26"/>
      <c r="J4" s="26"/>
      <c r="K4" s="26"/>
      <c r="L4" s="26"/>
      <c r="M4" s="26"/>
      <c r="N4" s="26"/>
      <c r="O4" s="26"/>
      <c r="P4" s="26"/>
      <c r="Q4" s="26"/>
      <c r="R4" s="26"/>
      <c r="S4" s="26"/>
      <c r="T4" s="26"/>
      <c r="U4" s="26"/>
    </row>
    <row r="5" spans="1:32" x14ac:dyDescent="0.3">
      <c r="A5" t="s">
        <v>63</v>
      </c>
      <c r="B5" s="1">
        <f>IF(ISERROR(B$2),0,INDEX(vintage_main[Original Balance (EUR)],B$1))/NTV_total_V</f>
        <v>0</v>
      </c>
      <c r="C5" s="1">
        <f>IF(ISERROR(C$2),0,INDEX(vintage_main[Original Balance (EUR)],C$1))/NTV_total_V</f>
        <v>0</v>
      </c>
      <c r="D5" s="1">
        <f>IF(ISERROR(D$2),0,INDEX(vintage_main[Original Balance (EUR)],D$1))/NTV_total_V</f>
        <v>0</v>
      </c>
      <c r="E5" s="1">
        <f>IF(ISERROR(E$2),0,INDEX(vintage_main[Original Balance (EUR)],E$1))/NTV_total_V</f>
        <v>0</v>
      </c>
      <c r="F5" s="1">
        <f>IF(ISERROR(F$2),0,INDEX(vintage_main[Original Balance (EUR)],F$1))/NTV_total_V</f>
        <v>0.56818181818181823</v>
      </c>
      <c r="G5" s="1">
        <f>IF(ISERROR(G$2),0,INDEX(vintage_main[Original Balance (EUR)],G$1))/NTV_total_V</f>
        <v>0.43181818181818182</v>
      </c>
      <c r="H5" s="1">
        <f>IF(ISERROR(H$2),0,INDEX(vintage_main[Original Balance (EUR)],H$1))/NTV_total_V</f>
        <v>0</v>
      </c>
      <c r="I5" s="1">
        <f>IF(ISERROR(I$2),0,INDEX(vintage_main[Original Balance (EUR)],I$1))/NTV_total_V</f>
        <v>0</v>
      </c>
      <c r="J5" s="1">
        <f>IF(ISERROR(J$2),0,INDEX(vintage_main[Original Balance (EUR)],J$1))/NTV_total_V</f>
        <v>0</v>
      </c>
      <c r="K5" s="1">
        <f>IF(ISERROR(K$2),0,INDEX(vintage_main[Original Balance (EUR)],K$1))/NTV_total_V</f>
        <v>0</v>
      </c>
      <c r="L5" s="1">
        <f>IF(ISERROR(L$2),0,INDEX(vintage_main[Original Balance (EUR)],L$1))/NTV_total_V</f>
        <v>0</v>
      </c>
      <c r="M5" s="1">
        <f>IF(ISERROR(M$2),0,INDEX(vintage_main[Original Balance (EUR)],M$1))/NTV_total_V</f>
        <v>0</v>
      </c>
      <c r="N5" s="1">
        <f>IF(ISERROR(N$2),0,INDEX(vintage_main[Original Balance (EUR)],N$1))/NTV_total_V</f>
        <v>0</v>
      </c>
      <c r="O5" s="1">
        <f>IF(ISERROR(O$2),0,INDEX(vintage_main[Original Balance (EUR)],O$1))/NTV_total_V</f>
        <v>0</v>
      </c>
      <c r="P5" s="1">
        <f>IF(ISERROR(P$2),0,INDEX(vintage_main[Original Balance (EUR)],P$1))/NTV_total_V</f>
        <v>0</v>
      </c>
      <c r="Q5" s="1">
        <f>IF(ISERROR(Q$2),0,INDEX(vintage_main[Original Balance (EUR)],Q$1))/NTV_total_V</f>
        <v>0</v>
      </c>
      <c r="R5" s="1">
        <f>IF(ISERROR(R$2),0,INDEX(vintage_main[Original Balance (EUR)],R$1))/NTV_total_V</f>
        <v>0</v>
      </c>
      <c r="S5" s="1">
        <f>IF(ISERROR(S$2),0,INDEX(vintage_main[Original Balance (EUR)],S$1))/NTV_total_V</f>
        <v>0</v>
      </c>
      <c r="T5" s="1">
        <f>IF(ISERROR(T$2),0,INDEX(vintage_main[Original Balance (EUR)],T$1))/NTV_total_V</f>
        <v>0</v>
      </c>
      <c r="U5" s="1">
        <f>IF(ISERROR(U$2),0,INDEX(vintage_main[Original Balance (EUR)],U$1))/NTV_total_V</f>
        <v>0</v>
      </c>
      <c r="X5" t="s">
        <v>65</v>
      </c>
      <c r="AC5" t="s">
        <v>66</v>
      </c>
      <c r="AD5" t="s">
        <v>67</v>
      </c>
    </row>
    <row r="6" spans="1:32" x14ac:dyDescent="0.3">
      <c r="A6" t="s">
        <v>62</v>
      </c>
      <c r="B6" s="1">
        <f t="shared" ref="B6:U6" si="0">NOT(ISERROR(B$2))/NTV_total_N</f>
        <v>0</v>
      </c>
      <c r="C6" s="1">
        <f t="shared" si="0"/>
        <v>0</v>
      </c>
      <c r="D6" s="1">
        <f t="shared" si="0"/>
        <v>0</v>
      </c>
      <c r="E6" s="1">
        <f t="shared" si="0"/>
        <v>0</v>
      </c>
      <c r="F6" s="1">
        <f t="shared" si="0"/>
        <v>0.5</v>
      </c>
      <c r="G6" s="1">
        <f t="shared" si="0"/>
        <v>0.5</v>
      </c>
      <c r="H6" s="1">
        <f t="shared" si="0"/>
        <v>0</v>
      </c>
      <c r="I6" s="1">
        <f t="shared" si="0"/>
        <v>0</v>
      </c>
      <c r="J6" s="1">
        <f t="shared" si="0"/>
        <v>0</v>
      </c>
      <c r="K6" s="1">
        <f t="shared" si="0"/>
        <v>0</v>
      </c>
      <c r="L6" s="1">
        <f t="shared" si="0"/>
        <v>0</v>
      </c>
      <c r="M6" s="1">
        <f t="shared" si="0"/>
        <v>0</v>
      </c>
      <c r="N6" s="1">
        <f t="shared" si="0"/>
        <v>0</v>
      </c>
      <c r="O6" s="1">
        <f t="shared" si="0"/>
        <v>0</v>
      </c>
      <c r="P6" s="1">
        <f t="shared" si="0"/>
        <v>0</v>
      </c>
      <c r="Q6" s="1">
        <f t="shared" si="0"/>
        <v>0</v>
      </c>
      <c r="R6" s="1">
        <f t="shared" si="0"/>
        <v>0</v>
      </c>
      <c r="S6" s="1">
        <f t="shared" si="0"/>
        <v>0</v>
      </c>
      <c r="T6" s="1">
        <f t="shared" si="0"/>
        <v>0</v>
      </c>
      <c r="U6" s="1">
        <f t="shared" si="0"/>
        <v>0</v>
      </c>
      <c r="X6" s="5" t="s">
        <v>68</v>
      </c>
      <c r="AC6">
        <f>MAX(vintage_EXT[NTV Count])</f>
        <v>2</v>
      </c>
      <c r="AD6">
        <f>MAX(vintage_EXT[NTV Volume])</f>
        <v>440</v>
      </c>
    </row>
    <row r="7" spans="1:32" x14ac:dyDescent="0.3">
      <c r="A7" t="s">
        <v>45</v>
      </c>
      <c r="B7" s="11" t="str">
        <f>IF(ISERROR(B2),"Empty",B2)</f>
        <v>Empty</v>
      </c>
      <c r="C7" s="11" t="str">
        <f t="shared" ref="C7:U7" si="1">IF(ISERROR(C2),"Empty",C2)</f>
        <v>Empty</v>
      </c>
      <c r="D7" s="11" t="str">
        <f t="shared" si="1"/>
        <v>Empty</v>
      </c>
      <c r="E7" s="11" t="str">
        <f t="shared" si="1"/>
        <v>Empty</v>
      </c>
      <c r="F7" s="11" t="str">
        <f t="shared" si="1"/>
        <v>2016 - Q3</v>
      </c>
      <c r="G7" s="11" t="str">
        <f t="shared" si="1"/>
        <v>2016 - Q4</v>
      </c>
      <c r="H7" s="11" t="str">
        <f t="shared" si="1"/>
        <v>Empty</v>
      </c>
      <c r="I7" s="11" t="str">
        <f t="shared" si="1"/>
        <v>Empty</v>
      </c>
      <c r="J7" s="11" t="str">
        <f t="shared" si="1"/>
        <v>Empty</v>
      </c>
      <c r="K7" s="11" t="str">
        <f t="shared" si="1"/>
        <v>Empty</v>
      </c>
      <c r="L7" s="11" t="str">
        <f t="shared" si="1"/>
        <v>Empty</v>
      </c>
      <c r="M7" s="11" t="str">
        <f t="shared" si="1"/>
        <v>Empty</v>
      </c>
      <c r="N7" s="11" t="str">
        <f t="shared" si="1"/>
        <v>Empty</v>
      </c>
      <c r="O7" s="11" t="str">
        <f t="shared" si="1"/>
        <v>Empty</v>
      </c>
      <c r="P7" s="11" t="str">
        <f t="shared" si="1"/>
        <v>Empty</v>
      </c>
      <c r="Q7" s="11" t="str">
        <f t="shared" si="1"/>
        <v>Empty</v>
      </c>
      <c r="R7" s="11" t="str">
        <f t="shared" si="1"/>
        <v>Empty</v>
      </c>
      <c r="S7" s="11" t="str">
        <f t="shared" si="1"/>
        <v>Empty</v>
      </c>
      <c r="T7" s="11" t="str">
        <f t="shared" si="1"/>
        <v>Empty</v>
      </c>
      <c r="U7" s="11" t="str">
        <f t="shared" si="1"/>
        <v>Empty</v>
      </c>
      <c r="X7" s="18" t="s">
        <v>0</v>
      </c>
      <c r="Y7" s="18" t="s">
        <v>57</v>
      </c>
      <c r="Z7" s="18" t="s">
        <v>72</v>
      </c>
      <c r="AA7" s="19" t="s">
        <v>1</v>
      </c>
      <c r="AB7" s="19" t="s">
        <v>58</v>
      </c>
      <c r="AC7" s="25" t="s">
        <v>59</v>
      </c>
      <c r="AD7" s="25" t="s">
        <v>60</v>
      </c>
      <c r="AE7" s="25" t="s">
        <v>61</v>
      </c>
      <c r="AF7" s="28" t="s">
        <v>69</v>
      </c>
    </row>
    <row r="8" spans="1:32" x14ac:dyDescent="0.3">
      <c r="A8">
        <v>1</v>
      </c>
      <c r="B8" s="12" t="e">
        <f>IF(ISERROR(B$2),NA(),IF($A8&gt;B$3,MIN(100%,INDEX(vintage_EXT_overview,$A8-1,B$1)*INDEX(vintage_EXT[Growth Factor],$A8)),INDEX(vintage_overview,$A8,B$1)))</f>
        <v>#N/A</v>
      </c>
      <c r="C8" s="13" t="e">
        <f>IF(ISERROR(C$2),NA(),IF($A8&gt;C$3,MIN(100%,INDEX(vintage_EXT_overview,$A8-1,C$1)*INDEX(vintage_EXT[Growth Factor],$A8)),INDEX(vintage_overview,$A8,C$1)))</f>
        <v>#N/A</v>
      </c>
      <c r="D8" s="13" t="e">
        <f>IF(ISERROR(D$2),NA(),IF($A8&gt;D$3,MIN(100%,INDEX(vintage_EXT_overview,$A8-1,D$1)*INDEX(vintage_EXT[Growth Factor],$A8)),INDEX(vintage_overview,$A8,D$1)))</f>
        <v>#N/A</v>
      </c>
      <c r="E8" s="13" t="e">
        <f>IF(ISERROR(E$2),NA(),IF($A8&gt;E$3,MIN(100%,INDEX(vintage_EXT_overview,$A8-1,E$1)*INDEX(vintage_EXT[Growth Factor],$A8)),INDEX(vintage_overview,$A8,E$1)))</f>
        <v>#N/A</v>
      </c>
      <c r="F8" s="13">
        <f>IF(ISERROR(F$2),NA(),IF($A8&gt;F$3,MIN(100%,INDEX(vintage_EXT_overview,$A8-1,F$1)*INDEX(vintage_EXT[Growth Factor],$A8)),INDEX(vintage_overview,$A8,F$1)))</f>
        <v>4.0000000000000001E-3</v>
      </c>
      <c r="G8" s="13">
        <f>IF(ISERROR(G$2),NA(),IF($A8&gt;G$3,MIN(100%,INDEX(vintage_EXT_overview,$A8-1,G$1)*INDEX(vintage_EXT[Growth Factor],$A8)),INDEX(vintage_overview,$A8,G$1)))</f>
        <v>2.631578947368421E-3</v>
      </c>
      <c r="H8" s="13" t="e">
        <f>IF(ISERROR(H$2),NA(),IF($A8&gt;H$3,MIN(100%,INDEX(vintage_EXT_overview,$A8-1,H$1)*INDEX(vintage_EXT[Growth Factor],$A8)),INDEX(vintage_overview,$A8,H$1)))</f>
        <v>#N/A</v>
      </c>
      <c r="I8" s="13" t="e">
        <f>IF(ISERROR(I$2),NA(),IF($A8&gt;I$3,MIN(100%,INDEX(vintage_EXT_overview,$A8-1,I$1)*INDEX(vintage_EXT[Growth Factor],$A8)),INDEX(vintage_overview,$A8,I$1)))</f>
        <v>#N/A</v>
      </c>
      <c r="J8" s="13" t="e">
        <f>IF(ISERROR(J$2),NA(),IF($A8&gt;J$3,MIN(100%,INDEX(vintage_EXT_overview,$A8-1,J$1)*INDEX(vintage_EXT[Growth Factor],$A8)),INDEX(vintage_overview,$A8,J$1)))</f>
        <v>#N/A</v>
      </c>
      <c r="K8" s="13" t="e">
        <f>IF(ISERROR(K$2),NA(),IF($A8&gt;K$3,MIN(100%,INDEX(vintage_EXT_overview,$A8-1,K$1)*INDEX(vintage_EXT[Growth Factor],$A8)),INDEX(vintage_overview,$A8,K$1)))</f>
        <v>#N/A</v>
      </c>
      <c r="L8" s="13" t="e">
        <f>IF(ISERROR(L$2),NA(),IF($A8&gt;L$3,MIN(100%,INDEX(vintage_EXT_overview,$A8-1,L$1)*INDEX(vintage_EXT[Growth Factor],$A8)),INDEX(vintage_overview,$A8,L$1)))</f>
        <v>#N/A</v>
      </c>
      <c r="M8" s="13" t="e">
        <f>IF(ISERROR(M$2),NA(),IF($A8&gt;M$3,MIN(100%,INDEX(vintage_EXT_overview,$A8-1,M$1)*INDEX(vintage_EXT[Growth Factor],$A8)),INDEX(vintage_overview,$A8,M$1)))</f>
        <v>#N/A</v>
      </c>
      <c r="N8" s="13" t="e">
        <f>IF(ISERROR(N$2),NA(),IF($A8&gt;N$3,MIN(100%,INDEX(vintage_EXT_overview,$A8-1,N$1)*INDEX(vintage_EXT[Growth Factor],$A8)),INDEX(vintage_overview,$A8,N$1)))</f>
        <v>#N/A</v>
      </c>
      <c r="O8" s="13" t="e">
        <f>IF(ISERROR(O$2),NA(),IF($A8&gt;O$3,MIN(100%,INDEX(vintage_EXT_overview,$A8-1,O$1)*INDEX(vintage_EXT[Growth Factor],$A8)),INDEX(vintage_overview,$A8,O$1)))</f>
        <v>#N/A</v>
      </c>
      <c r="P8" s="13" t="e">
        <f>IF(ISERROR(P$2),NA(),IF($A8&gt;P$3,MIN(100%,INDEX(vintage_EXT_overview,$A8-1,P$1)*INDEX(vintage_EXT[Growth Factor],$A8)),INDEX(vintage_overview,$A8,P$1)))</f>
        <v>#N/A</v>
      </c>
      <c r="Q8" s="13" t="e">
        <f>IF(ISERROR(Q$2),NA(),IF($A8&gt;Q$3,MIN(100%,INDEX(vintage_EXT_overview,$A8-1,Q$1)*INDEX(vintage_EXT[Growth Factor],$A8)),INDEX(vintage_overview,$A8,Q$1)))</f>
        <v>#N/A</v>
      </c>
      <c r="R8" s="13" t="e">
        <f>IF(ISERROR(R$2),NA(),IF($A8&gt;R$3,MIN(100%,INDEX(vintage_EXT_overview,$A8-1,R$1)*INDEX(vintage_EXT[Growth Factor],$A8)),INDEX(vintage_overview,$A8,R$1)))</f>
        <v>#N/A</v>
      </c>
      <c r="S8" s="13" t="e">
        <f>IF(ISERROR(S$2),NA(),IF($A8&gt;S$3,MIN(100%,INDEX(vintage_EXT_overview,$A8-1,S$1)*INDEX(vintage_EXT[Growth Factor],$A8)),INDEX(vintage_overview,$A8,S$1)))</f>
        <v>#N/A</v>
      </c>
      <c r="T8" s="13" t="e">
        <f>IF(ISERROR(T$2),NA(),IF($A8&gt;T$3,MIN(100%,INDEX(vintage_EXT_overview,$A8-1,T$1)*INDEX(vintage_EXT[Growth Factor],$A8)),INDEX(vintage_overview,$A8,T$1)))</f>
        <v>#N/A</v>
      </c>
      <c r="U8" s="14" t="e">
        <f>IF(ISERROR(U$2),NA(),IF($A8&gt;U$3,MIN(100%,INDEX(vintage_EXT_overview,$A8-1,U$1)*INDEX(vintage_EXT[Growth Factor],$A8)),INDEX(vintage_overview,$A8,U$1)))</f>
        <v>#N/A</v>
      </c>
      <c r="X8" s="20">
        <v>1</v>
      </c>
      <c r="Y8" s="13">
        <f t="array" aca="1" ref="Y8" ca="1">IFERROR(SUM((vintage_EXT[[#This Row],[Period]]&lt;=max_periods_vnt)*(IFERROR(INDEX(vintage_overview,vintage_EXT[[#This Row],[Period]],),0)-IF(vintage_EXT[[#This Row],[Period]]&gt;1,IFERROR(INDEX(vintage_overview,vintage_EXT[[#This Row],[Period]]-1,),0),0))*INDIRECT(weights_type))/SUM((vintage_EXT[[#This Row],[Period]]&lt;=max_periods_vnt)*INDIRECT(weights_type)),0%)</f>
        <v>3.4090909090909094E-3</v>
      </c>
      <c r="Z8" s="13">
        <f t="array" ref="Z8">SUM((vintage_EXT[[#This Row],[Period]]=vintage_defaults[Period])*vintage_defaults[EXT Parts])</f>
        <v>3.4090909090909089E-3</v>
      </c>
      <c r="AA8" s="13">
        <f ca="1">MIN(vintage_EXT[[#This Row],[Vintage Δ]]+IF(vintage_EXT[[#This Row],[Period]]&gt;1,INDEX(vintage_EXT[Vintage],vintage_EXT[[#This Row],[Period]]-1),0),100%)</f>
        <v>3.4090909090909094E-3</v>
      </c>
      <c r="AB8" s="22">
        <f>IF(vintage_EXT[[#This Row],[Period]]&gt;1,vintage_EXT[[#This Row],[Vintage]]/INDEX(vintage_EXT[Vintage],vintage_EXT[[#This Row],[Period]]-1),1)</f>
        <v>1</v>
      </c>
      <c r="AC8">
        <f t="array" ref="AC8">SUM((vintage_defaults[Period]=vintage_EXT[[#This Row],[Period]])*1)</f>
        <v>2</v>
      </c>
      <c r="AD8">
        <f t="array" ref="AD8">SUM((vintage_defaults[Period]=vintage_EXT[[#This Row],[Period]])*vintage_defaults[Original Balance (EUR)])</f>
        <v>440</v>
      </c>
      <c r="AE8" s="27">
        <f t="array" aca="1" ref="AE8" ca="1">NTV_total_N/(NTV_total_N-1)*SUM((IFERROR(INDEX(vintage_EXT_overview,vintage_EXT[[#This Row],[Period]],),0)-vintage_EXT[[#This Row],[Vintage]])^2*INDIRECT(weights_type))</f>
        <v>9.1887777294475879E-7</v>
      </c>
      <c r="AF8" s="4">
        <f ca="1">SQRT(vintage_EXT[[#This Row],[Variance]])/vintage_EXT[[#This Row],[Vintage]]</f>
        <v>0.28118379662665505</v>
      </c>
    </row>
    <row r="9" spans="1:32" x14ac:dyDescent="0.3">
      <c r="A9">
        <v>2</v>
      </c>
      <c r="B9" s="15" t="e">
        <f>IF(ISERROR(B$2),NA(),IF($A9&gt;B$3,MIN(100%,INDEX(vintage_EXT_overview,$A9-1,B$1)*INDEX(vintage_EXT[Growth Factor],$A9)),INDEX(vintage_overview,$A9,B$1)))</f>
        <v>#N/A</v>
      </c>
      <c r="C9" s="16" t="e">
        <f>IF(ISERROR(C$2),NA(),IF($A9&gt;C$3,MIN(100%,INDEX(vintage_EXT_overview,$A9-1,C$1)*INDEX(vintage_EXT[Growth Factor],$A9)),INDEX(vintage_overview,$A9,C$1)))</f>
        <v>#N/A</v>
      </c>
      <c r="D9" s="16" t="e">
        <f>IF(ISERROR(D$2),NA(),IF($A9&gt;D$3,MIN(100%,INDEX(vintage_EXT_overview,$A9-1,D$1)*INDEX(vintage_EXT[Growth Factor],$A9)),INDEX(vintage_overview,$A9,D$1)))</f>
        <v>#N/A</v>
      </c>
      <c r="E9" s="16" t="e">
        <f>IF(ISERROR(E$2),NA(),IF($A9&gt;E$3,MIN(100%,INDEX(vintage_EXT_overview,$A9-1,E$1)*INDEX(vintage_EXT[Growth Factor],$A9)),INDEX(vintage_overview,$A9,E$1)))</f>
        <v>#N/A</v>
      </c>
      <c r="F9" s="16">
        <f>IF(ISERROR(F$2),NA(),IF($A9&gt;F$3,MIN(100%,INDEX(vintage_EXT_overview,$A9-1,F$1)*INDEX(vintage_EXT[Growth Factor],$A9)),INDEX(vintage_overview,$A9,F$1)))</f>
        <v>8.0000000000000002E-3</v>
      </c>
      <c r="G9" s="16">
        <f>IF(ISERROR(G$2),NA(),IF($A9&gt;G$3,MIN(100%,INDEX(vintage_EXT_overview,$A9-1,G$1)*INDEX(vintage_EXT[Growth Factor],$A9)),INDEX(vintage_overview,$A9,G$1)))</f>
        <v>5.263157894736842E-3</v>
      </c>
      <c r="H9" s="16" t="e">
        <f>IF(ISERROR(H$2),NA(),IF($A9&gt;H$3,MIN(100%,INDEX(vintage_EXT_overview,$A9-1,H$1)*INDEX(vintage_EXT[Growth Factor],$A9)),INDEX(vintage_overview,$A9,H$1)))</f>
        <v>#N/A</v>
      </c>
      <c r="I9" s="16" t="e">
        <f>IF(ISERROR(I$2),NA(),IF($A9&gt;I$3,MIN(100%,INDEX(vintage_EXT_overview,$A9-1,I$1)*INDEX(vintage_EXT[Growth Factor],$A9)),INDEX(vintage_overview,$A9,I$1)))</f>
        <v>#N/A</v>
      </c>
      <c r="J9" s="16" t="e">
        <f>IF(ISERROR(J$2),NA(),IF($A9&gt;J$3,MIN(100%,INDEX(vintage_EXT_overview,$A9-1,J$1)*INDEX(vintage_EXT[Growth Factor],$A9)),INDEX(vintage_overview,$A9,J$1)))</f>
        <v>#N/A</v>
      </c>
      <c r="K9" s="16" t="e">
        <f>IF(ISERROR(K$2),NA(),IF($A9&gt;K$3,MIN(100%,INDEX(vintage_EXT_overview,$A9-1,K$1)*INDEX(vintage_EXT[Growth Factor],$A9)),INDEX(vintage_overview,$A9,K$1)))</f>
        <v>#N/A</v>
      </c>
      <c r="L9" s="16" t="e">
        <f>IF(ISERROR(L$2),NA(),IF($A9&gt;L$3,MIN(100%,INDEX(vintage_EXT_overview,$A9-1,L$1)*INDEX(vintage_EXT[Growth Factor],$A9)),INDEX(vintage_overview,$A9,L$1)))</f>
        <v>#N/A</v>
      </c>
      <c r="M9" s="16" t="e">
        <f>IF(ISERROR(M$2),NA(),IF($A9&gt;M$3,MIN(100%,INDEX(vintage_EXT_overview,$A9-1,M$1)*INDEX(vintage_EXT[Growth Factor],$A9)),INDEX(vintage_overview,$A9,M$1)))</f>
        <v>#N/A</v>
      </c>
      <c r="N9" s="16" t="e">
        <f>IF(ISERROR(N$2),NA(),IF($A9&gt;N$3,MIN(100%,INDEX(vintage_EXT_overview,$A9-1,N$1)*INDEX(vintage_EXT[Growth Factor],$A9)),INDEX(vintage_overview,$A9,N$1)))</f>
        <v>#N/A</v>
      </c>
      <c r="O9" s="16" t="e">
        <f>IF(ISERROR(O$2),NA(),IF($A9&gt;O$3,MIN(100%,INDEX(vintage_EXT_overview,$A9-1,O$1)*INDEX(vintage_EXT[Growth Factor],$A9)),INDEX(vintage_overview,$A9,O$1)))</f>
        <v>#N/A</v>
      </c>
      <c r="P9" s="16" t="e">
        <f>IF(ISERROR(P$2),NA(),IF($A9&gt;P$3,MIN(100%,INDEX(vintage_EXT_overview,$A9-1,P$1)*INDEX(vintage_EXT[Growth Factor],$A9)),INDEX(vintage_overview,$A9,P$1)))</f>
        <v>#N/A</v>
      </c>
      <c r="Q9" s="16" t="e">
        <f>IF(ISERROR(Q$2),NA(),IF($A9&gt;Q$3,MIN(100%,INDEX(vintage_EXT_overview,$A9-1,Q$1)*INDEX(vintage_EXT[Growth Factor],$A9)),INDEX(vintage_overview,$A9,Q$1)))</f>
        <v>#N/A</v>
      </c>
      <c r="R9" s="16" t="e">
        <f>IF(ISERROR(R$2),NA(),IF($A9&gt;R$3,MIN(100%,INDEX(vintage_EXT_overview,$A9-1,R$1)*INDEX(vintage_EXT[Growth Factor],$A9)),INDEX(vintage_overview,$A9,R$1)))</f>
        <v>#N/A</v>
      </c>
      <c r="S9" s="16" t="e">
        <f>IF(ISERROR(S$2),NA(),IF($A9&gt;S$3,MIN(100%,INDEX(vintage_EXT_overview,$A9-1,S$1)*INDEX(vintage_EXT[Growth Factor],$A9)),INDEX(vintage_overview,$A9,S$1)))</f>
        <v>#N/A</v>
      </c>
      <c r="T9" s="16" t="e">
        <f>IF(ISERROR(T$2),NA(),IF($A9&gt;T$3,MIN(100%,INDEX(vintage_EXT_overview,$A9-1,T$1)*INDEX(vintage_EXT[Growth Factor],$A9)),INDEX(vintage_overview,$A9,T$1)))</f>
        <v>#N/A</v>
      </c>
      <c r="U9" s="17" t="e">
        <f>IF(ISERROR(U$2),NA(),IF($A9&gt;U$3,MIN(100%,INDEX(vintage_EXT_overview,$A9-1,U$1)*INDEX(vintage_EXT[Growth Factor],$A9)),INDEX(vintage_overview,$A9,U$1)))</f>
        <v>#N/A</v>
      </c>
      <c r="X9" s="21">
        <v>2</v>
      </c>
      <c r="Y9" s="16">
        <f t="array" aca="1" ref="Y9" ca="1">IFERROR(SUM((vintage_EXT[[#This Row],[Period]]&lt;=max_periods_vnt)*(IFERROR(INDEX(vintage_overview,vintage_EXT[[#This Row],[Period]],),0)-IF(vintage_EXT[[#This Row],[Period]]&gt;1,IFERROR(INDEX(vintage_overview,vintage_EXT[[#This Row],[Period]]-1,),0),0))*INDIRECT(weights_type))/SUM((vintage_EXT[[#This Row],[Period]]&lt;=max_periods_vnt)*INDIRECT(weights_type)),0%)</f>
        <v>3.4090909090909094E-3</v>
      </c>
      <c r="Z9" s="16">
        <f t="array" ref="Z9">SUM((vintage_EXT[[#This Row],[Period]]=vintage_defaults[Period])*vintage_defaults[EXT Parts])</f>
        <v>3.4090909090909089E-3</v>
      </c>
      <c r="AA9" s="16">
        <f ca="1">MIN(vintage_EXT[[#This Row],[Vintage Δ]]+IF(vintage_EXT[[#This Row],[Period]]&gt;1,INDEX(vintage_EXT[Vintage],vintage_EXT[[#This Row],[Period]]-1),0),100%)</f>
        <v>6.8181818181818187E-3</v>
      </c>
      <c r="AB9" s="23">
        <f ca="1">IF(vintage_EXT[[#This Row],[Period]]&gt;1,vintage_EXT[[#This Row],[Vintage]]/INDEX(vintage_EXT[Vintage],vintage_EXT[[#This Row],[Period]]-1),1)</f>
        <v>2</v>
      </c>
      <c r="AC9">
        <f t="array" ref="AC9">SUM((vintage_defaults[Period]=vintage_EXT[[#This Row],[Period]])*1)</f>
        <v>2</v>
      </c>
      <c r="AD9">
        <f t="array" ref="AD9">SUM((vintage_defaults[Period]=vintage_EXT[[#This Row],[Period]])*vintage_defaults[Original Balance (EUR)])</f>
        <v>440</v>
      </c>
      <c r="AE9" s="1">
        <f t="array" aca="1" ref="AE9" ca="1">NTV_total_N/(NTV_total_N-1)*SUM((IFERROR(INDEX(vintage_EXT_overview,vintage_EXT[[#This Row],[Period]],),0)-vintage_EXT[[#This Row],[Vintage]])^2*INDIRECT(weights_type))</f>
        <v>3.6755110917790352E-6</v>
      </c>
      <c r="AF9" s="4">
        <f ca="1">SQRT(vintage_EXT[[#This Row],[Variance]])/vintage_EXT[[#This Row],[Vintage]]</f>
        <v>0.28118379662665505</v>
      </c>
    </row>
    <row r="10" spans="1:32" x14ac:dyDescent="0.3">
      <c r="A10">
        <v>3</v>
      </c>
      <c r="B10" s="12" t="e">
        <f>IF(ISERROR(B$2),NA(),IF($A10&gt;B$3,MIN(100%,INDEX(vintage_EXT_overview,$A10-1,B$1)*INDEX(vintage_EXT[Growth Factor],$A10)),INDEX(vintage_overview,$A10,B$1)))</f>
        <v>#N/A</v>
      </c>
      <c r="C10" s="13" t="e">
        <f>IF(ISERROR(C$2),NA(),IF($A10&gt;C$3,MIN(100%,INDEX(vintage_EXT_overview,$A10-1,C$1)*INDEX(vintage_EXT[Growth Factor],$A10)),INDEX(vintage_overview,$A10,C$1)))</f>
        <v>#N/A</v>
      </c>
      <c r="D10" s="13" t="e">
        <f>IF(ISERROR(D$2),NA(),IF($A10&gt;D$3,MIN(100%,INDEX(vintage_EXT_overview,$A10-1,D$1)*INDEX(vintage_EXT[Growth Factor],$A10)),INDEX(vintage_overview,$A10,D$1)))</f>
        <v>#N/A</v>
      </c>
      <c r="E10" s="13" t="e">
        <f>IF(ISERROR(E$2),NA(),IF($A10&gt;E$3,MIN(100%,INDEX(vintage_EXT_overview,$A10-1,E$1)*INDEX(vintage_EXT[Growth Factor],$A10)),INDEX(vintage_overview,$A10,E$1)))</f>
        <v>#N/A</v>
      </c>
      <c r="F10" s="13">
        <f>IF(ISERROR(F$2),NA(),IF($A10&gt;F$3,MIN(100%,INDEX(vintage_EXT_overview,$A10-1,F$1)*INDEX(vintage_EXT[Growth Factor],$A10)),INDEX(vintage_overview,$A10,F$1)))</f>
        <v>1.2E-2</v>
      </c>
      <c r="G10" s="13">
        <f>IF(ISERROR(G$2),NA(),IF($A10&gt;G$3,MIN(100%,INDEX(vintage_EXT_overview,$A10-1,G$1)*INDEX(vintage_EXT[Growth Factor],$A10)),INDEX(vintage_overview,$A10,G$1)))</f>
        <v>7.8947368421052634E-3</v>
      </c>
      <c r="H10" s="13" t="e">
        <f>IF(ISERROR(H$2),NA(),IF($A10&gt;H$3,MIN(100%,INDEX(vintage_EXT_overview,$A10-1,H$1)*INDEX(vintage_EXT[Growth Factor],$A10)),INDEX(vintage_overview,$A10,H$1)))</f>
        <v>#N/A</v>
      </c>
      <c r="I10" s="13" t="e">
        <f>IF(ISERROR(I$2),NA(),IF($A10&gt;I$3,MIN(100%,INDEX(vintage_EXT_overview,$A10-1,I$1)*INDEX(vintage_EXT[Growth Factor],$A10)),INDEX(vintage_overview,$A10,I$1)))</f>
        <v>#N/A</v>
      </c>
      <c r="J10" s="13" t="e">
        <f>IF(ISERROR(J$2),NA(),IF($A10&gt;J$3,MIN(100%,INDEX(vintage_EXT_overview,$A10-1,J$1)*INDEX(vintage_EXT[Growth Factor],$A10)),INDEX(vintage_overview,$A10,J$1)))</f>
        <v>#N/A</v>
      </c>
      <c r="K10" s="13" t="e">
        <f>IF(ISERROR(K$2),NA(),IF($A10&gt;K$3,MIN(100%,INDEX(vintage_EXT_overview,$A10-1,K$1)*INDEX(vintage_EXT[Growth Factor],$A10)),INDEX(vintage_overview,$A10,K$1)))</f>
        <v>#N/A</v>
      </c>
      <c r="L10" s="13" t="e">
        <f>IF(ISERROR(L$2),NA(),IF($A10&gt;L$3,MIN(100%,INDEX(vintage_EXT_overview,$A10-1,L$1)*INDEX(vintage_EXT[Growth Factor],$A10)),INDEX(vintage_overview,$A10,L$1)))</f>
        <v>#N/A</v>
      </c>
      <c r="M10" s="13" t="e">
        <f>IF(ISERROR(M$2),NA(),IF($A10&gt;M$3,MIN(100%,INDEX(vintage_EXT_overview,$A10-1,M$1)*INDEX(vintage_EXT[Growth Factor],$A10)),INDEX(vintage_overview,$A10,M$1)))</f>
        <v>#N/A</v>
      </c>
      <c r="N10" s="13" t="e">
        <f>IF(ISERROR(N$2),NA(),IF($A10&gt;N$3,MIN(100%,INDEX(vintage_EXT_overview,$A10-1,N$1)*INDEX(vintage_EXT[Growth Factor],$A10)),INDEX(vintage_overview,$A10,N$1)))</f>
        <v>#N/A</v>
      </c>
      <c r="O10" s="13" t="e">
        <f>IF(ISERROR(O$2),NA(),IF($A10&gt;O$3,MIN(100%,INDEX(vintage_EXT_overview,$A10-1,O$1)*INDEX(vintage_EXT[Growth Factor],$A10)),INDEX(vintage_overview,$A10,O$1)))</f>
        <v>#N/A</v>
      </c>
      <c r="P10" s="13" t="e">
        <f>IF(ISERROR(P$2),NA(),IF($A10&gt;P$3,MIN(100%,INDEX(vintage_EXT_overview,$A10-1,P$1)*INDEX(vintage_EXT[Growth Factor],$A10)),INDEX(vintage_overview,$A10,P$1)))</f>
        <v>#N/A</v>
      </c>
      <c r="Q10" s="13" t="e">
        <f>IF(ISERROR(Q$2),NA(),IF($A10&gt;Q$3,MIN(100%,INDEX(vintage_EXT_overview,$A10-1,Q$1)*INDEX(vintage_EXT[Growth Factor],$A10)),INDEX(vintage_overview,$A10,Q$1)))</f>
        <v>#N/A</v>
      </c>
      <c r="R10" s="13" t="e">
        <f>IF(ISERROR(R$2),NA(),IF($A10&gt;R$3,MIN(100%,INDEX(vintage_EXT_overview,$A10-1,R$1)*INDEX(vintage_EXT[Growth Factor],$A10)),INDEX(vintage_overview,$A10,R$1)))</f>
        <v>#N/A</v>
      </c>
      <c r="S10" s="13" t="e">
        <f>IF(ISERROR(S$2),NA(),IF($A10&gt;S$3,MIN(100%,INDEX(vintage_EXT_overview,$A10-1,S$1)*INDEX(vintage_EXT[Growth Factor],$A10)),INDEX(vintage_overview,$A10,S$1)))</f>
        <v>#N/A</v>
      </c>
      <c r="T10" s="13" t="e">
        <f>IF(ISERROR(T$2),NA(),IF($A10&gt;T$3,MIN(100%,INDEX(vintage_EXT_overview,$A10-1,T$1)*INDEX(vintage_EXT[Growth Factor],$A10)),INDEX(vintage_overview,$A10,T$1)))</f>
        <v>#N/A</v>
      </c>
      <c r="U10" s="14" t="e">
        <f>IF(ISERROR(U$2),NA(),IF($A10&gt;U$3,MIN(100%,INDEX(vintage_EXT_overview,$A10-1,U$1)*INDEX(vintage_EXT[Growth Factor],$A10)),INDEX(vintage_overview,$A10,U$1)))</f>
        <v>#N/A</v>
      </c>
      <c r="W10" s="1"/>
      <c r="X10" s="20">
        <v>3</v>
      </c>
      <c r="Y10" s="13">
        <f t="array" aca="1" ref="Y10" ca="1">IFERROR(SUM((vintage_EXT[[#This Row],[Period]]&lt;=max_periods_vnt)*(IFERROR(INDEX(vintage_overview,vintage_EXT[[#This Row],[Period]],),0)-IF(vintage_EXT[[#This Row],[Period]]&gt;1,IFERROR(INDEX(vintage_overview,vintage_EXT[[#This Row],[Period]]-1,),0),0))*INDIRECT(weights_type))/SUM((vintage_EXT[[#This Row],[Period]]&lt;=max_periods_vnt)*INDIRECT(weights_type)),0%)</f>
        <v>3.4090909090909094E-3</v>
      </c>
      <c r="Z10" s="13">
        <f t="array" ref="Z10">SUM((vintage_EXT[[#This Row],[Period]]=vintage_defaults[Period])*vintage_defaults[EXT Parts])</f>
        <v>3.4090909090909089E-3</v>
      </c>
      <c r="AA10" s="13">
        <f ca="1">MIN(vintage_EXT[[#This Row],[Vintage Δ]]+IF(vintage_EXT[[#This Row],[Period]]&gt;1,INDEX(vintage_EXT[Vintage],vintage_EXT[[#This Row],[Period]]-1),0),100%)</f>
        <v>1.0227272727272727E-2</v>
      </c>
      <c r="AB10" s="22">
        <f ca="1">IF(vintage_EXT[[#This Row],[Period]]&gt;1,vintage_EXT[[#This Row],[Vintage]]/INDEX(vintage_EXT[Vintage],vintage_EXT[[#This Row],[Period]]-1),1)</f>
        <v>1.4999999999999998</v>
      </c>
      <c r="AC10">
        <f t="array" ref="AC10">SUM((vintage_defaults[Period]=vintage_EXT[[#This Row],[Period]])*1)</f>
        <v>2</v>
      </c>
      <c r="AD10">
        <f t="array" ref="AD10">SUM((vintage_defaults[Period]=vintage_EXT[[#This Row],[Period]])*vintage_defaults[Original Balance (EUR)])</f>
        <v>440</v>
      </c>
      <c r="AE10" s="1">
        <f t="array" aca="1" ref="AE10" ca="1">NTV_total_N/(NTV_total_N-1)*SUM((IFERROR(INDEX(vintage_EXT_overview,vintage_EXT[[#This Row],[Period]],),0)-vintage_EXT[[#This Row],[Vintage]])^2*INDIRECT(weights_type))</f>
        <v>8.2698999565028272E-6</v>
      </c>
      <c r="AF10" s="4">
        <f ca="1">SQRT(vintage_EXT[[#This Row],[Variance]])/vintage_EXT[[#This Row],[Vintage]]</f>
        <v>0.28118379662665505</v>
      </c>
    </row>
    <row r="11" spans="1:32" x14ac:dyDescent="0.3">
      <c r="A11">
        <v>4</v>
      </c>
      <c r="B11" s="15" t="e">
        <f>IF(ISERROR(B$2),NA(),IF($A11&gt;B$3,MIN(100%,INDEX(vintage_EXT_overview,$A11-1,B$1)*INDEX(vintage_EXT[Growth Factor],$A11)),INDEX(vintage_overview,$A11,B$1)))</f>
        <v>#N/A</v>
      </c>
      <c r="C11" s="16" t="e">
        <f>IF(ISERROR(C$2),NA(),IF($A11&gt;C$3,MIN(100%,INDEX(vintage_EXT_overview,$A11-1,C$1)*INDEX(vintage_EXT[Growth Factor],$A11)),INDEX(vintage_overview,$A11,C$1)))</f>
        <v>#N/A</v>
      </c>
      <c r="D11" s="16" t="e">
        <f>IF(ISERROR(D$2),NA(),IF($A11&gt;D$3,MIN(100%,INDEX(vintage_EXT_overview,$A11-1,D$1)*INDEX(vintage_EXT[Growth Factor],$A11)),INDEX(vintage_overview,$A11,D$1)))</f>
        <v>#N/A</v>
      </c>
      <c r="E11" s="16" t="e">
        <f>IF(ISERROR(E$2),NA(),IF($A11&gt;E$3,MIN(100%,INDEX(vintage_EXT_overview,$A11-1,E$1)*INDEX(vintage_EXT[Growth Factor],$A11)),INDEX(vintage_overview,$A11,E$1)))</f>
        <v>#N/A</v>
      </c>
      <c r="F11" s="16">
        <f>IF(ISERROR(F$2),NA(),IF($A11&gt;F$3,MIN(100%,INDEX(vintage_EXT_overview,$A11-1,F$1)*INDEX(vintage_EXT[Growth Factor],$A11)),INDEX(vintage_overview,$A11,F$1)))</f>
        <v>1.4E-2</v>
      </c>
      <c r="G11" s="16">
        <f ca="1">IF(ISERROR(G$2),NA(),IF($A11&gt;G$3,MIN(100%,INDEX(vintage_EXT_overview,$A11-1,G$1)*INDEX(vintage_EXT[Growth Factor],$A11)),INDEX(vintage_overview,$A11,G$1)))</f>
        <v>9.4385964912280691E-3</v>
      </c>
      <c r="H11" s="16" t="e">
        <f>IF(ISERROR(H$2),NA(),IF($A11&gt;H$3,MIN(100%,INDEX(vintage_EXT_overview,$A11-1,H$1)*INDEX(vintage_EXT[Growth Factor],$A11)),INDEX(vintage_overview,$A11,H$1)))</f>
        <v>#N/A</v>
      </c>
      <c r="I11" s="16" t="e">
        <f>IF(ISERROR(I$2),NA(),IF($A11&gt;I$3,MIN(100%,INDEX(vintage_EXT_overview,$A11-1,I$1)*INDEX(vintage_EXT[Growth Factor],$A11)),INDEX(vintage_overview,$A11,I$1)))</f>
        <v>#N/A</v>
      </c>
      <c r="J11" s="16" t="e">
        <f>IF(ISERROR(J$2),NA(),IF($A11&gt;J$3,MIN(100%,INDEX(vintage_EXT_overview,$A11-1,J$1)*INDEX(vintage_EXT[Growth Factor],$A11)),INDEX(vintage_overview,$A11,J$1)))</f>
        <v>#N/A</v>
      </c>
      <c r="K11" s="16" t="e">
        <f>IF(ISERROR(K$2),NA(),IF($A11&gt;K$3,MIN(100%,INDEX(vintage_EXT_overview,$A11-1,K$1)*INDEX(vintage_EXT[Growth Factor],$A11)),INDEX(vintage_overview,$A11,K$1)))</f>
        <v>#N/A</v>
      </c>
      <c r="L11" s="16" t="e">
        <f>IF(ISERROR(L$2),NA(),IF($A11&gt;L$3,MIN(100%,INDEX(vintage_EXT_overview,$A11-1,L$1)*INDEX(vintage_EXT[Growth Factor],$A11)),INDEX(vintage_overview,$A11,L$1)))</f>
        <v>#N/A</v>
      </c>
      <c r="M11" s="16" t="e">
        <f>IF(ISERROR(M$2),NA(),IF($A11&gt;M$3,MIN(100%,INDEX(vintage_EXT_overview,$A11-1,M$1)*INDEX(vintage_EXT[Growth Factor],$A11)),INDEX(vintage_overview,$A11,M$1)))</f>
        <v>#N/A</v>
      </c>
      <c r="N11" s="16" t="e">
        <f>IF(ISERROR(N$2),NA(),IF($A11&gt;N$3,MIN(100%,INDEX(vintage_EXT_overview,$A11-1,N$1)*INDEX(vintage_EXT[Growth Factor],$A11)),INDEX(vintage_overview,$A11,N$1)))</f>
        <v>#N/A</v>
      </c>
      <c r="O11" s="16" t="e">
        <f>IF(ISERROR(O$2),NA(),IF($A11&gt;O$3,MIN(100%,INDEX(vintage_EXT_overview,$A11-1,O$1)*INDEX(vintage_EXT[Growth Factor],$A11)),INDEX(vintage_overview,$A11,O$1)))</f>
        <v>#N/A</v>
      </c>
      <c r="P11" s="16" t="e">
        <f>IF(ISERROR(P$2),NA(),IF($A11&gt;P$3,MIN(100%,INDEX(vintage_EXT_overview,$A11-1,P$1)*INDEX(vintage_EXT[Growth Factor],$A11)),INDEX(vintage_overview,$A11,P$1)))</f>
        <v>#N/A</v>
      </c>
      <c r="Q11" s="16" t="e">
        <f>IF(ISERROR(Q$2),NA(),IF($A11&gt;Q$3,MIN(100%,INDEX(vintage_EXT_overview,$A11-1,Q$1)*INDEX(vintage_EXT[Growth Factor],$A11)),INDEX(vintage_overview,$A11,Q$1)))</f>
        <v>#N/A</v>
      </c>
      <c r="R11" s="16" t="e">
        <f>IF(ISERROR(R$2),NA(),IF($A11&gt;R$3,MIN(100%,INDEX(vintage_EXT_overview,$A11-1,R$1)*INDEX(vintage_EXT[Growth Factor],$A11)),INDEX(vintage_overview,$A11,R$1)))</f>
        <v>#N/A</v>
      </c>
      <c r="S11" s="16" t="e">
        <f>IF(ISERROR(S$2),NA(),IF($A11&gt;S$3,MIN(100%,INDEX(vintage_EXT_overview,$A11-1,S$1)*INDEX(vintage_EXT[Growth Factor],$A11)),INDEX(vintage_overview,$A11,S$1)))</f>
        <v>#N/A</v>
      </c>
      <c r="T11" s="16" t="e">
        <f>IF(ISERROR(T$2),NA(),IF($A11&gt;T$3,MIN(100%,INDEX(vintage_EXT_overview,$A11-1,T$1)*INDEX(vintage_EXT[Growth Factor],$A11)),INDEX(vintage_overview,$A11,T$1)))</f>
        <v>#N/A</v>
      </c>
      <c r="U11" s="17" t="e">
        <f>IF(ISERROR(U$2),NA(),IF($A11&gt;U$3,MIN(100%,INDEX(vintage_EXT_overview,$A11-1,U$1)*INDEX(vintage_EXT[Growth Factor],$A11)),INDEX(vintage_overview,$A11,U$1)))</f>
        <v>#N/A</v>
      </c>
      <c r="V11" s="24"/>
      <c r="X11" s="21">
        <v>4</v>
      </c>
      <c r="Y11" s="16">
        <f t="array" aca="1" ref="Y11" ca="1">IFERROR(SUM((vintage_EXT[[#This Row],[Period]]&lt;=max_periods_vnt)*(IFERROR(INDEX(vintage_overview,vintage_EXT[[#This Row],[Period]],),0)-IF(vintage_EXT[[#This Row],[Period]]&gt;1,IFERROR(INDEX(vintage_overview,vintage_EXT[[#This Row],[Period]]-1,),0),0))*INDIRECT(weights_type))/SUM((vintage_EXT[[#This Row],[Period]]&lt;=max_periods_vnt)*INDIRECT(weights_type)),0%)</f>
        <v>2E-3</v>
      </c>
      <c r="Z11" s="16">
        <f t="array" ref="Z11">SUM((vintage_EXT[[#This Row],[Period]]=vintage_defaults[Period])*vintage_defaults[EXT Parts])</f>
        <v>2E-3</v>
      </c>
      <c r="AA11" s="16">
        <f ca="1">MIN(vintage_EXT[[#This Row],[Vintage Δ]]+IF(vintage_EXT[[#This Row],[Period]]&gt;1,INDEX(vintage_EXT[Vintage],vintage_EXT[[#This Row],[Period]]-1),0),100%)</f>
        <v>1.2227272727272727E-2</v>
      </c>
      <c r="AB11" s="23">
        <f ca="1">IF(vintage_EXT[[#This Row],[Period]]&gt;1,vintage_EXT[[#This Row],[Vintage]]/INDEX(vintage_EXT[Vintage],vintage_EXT[[#This Row],[Period]]-1),1)</f>
        <v>1.1955555555555555</v>
      </c>
      <c r="AC11">
        <f t="array" ref="AC11">SUM((vintage_defaults[Period]=vintage_EXT[[#This Row],[Period]])*1)</f>
        <v>1</v>
      </c>
      <c r="AD11">
        <f t="array" ref="AD11">SUM((vintage_defaults[Period]=vintage_EXT[[#This Row],[Period]])*vintage_defaults[Original Balance (EUR)])</f>
        <v>250</v>
      </c>
      <c r="AE11" s="1">
        <f t="array" aca="1" ref="AE11" ca="1">NTV_total_N/(NTV_total_N-1)*SUM((IFERROR(INDEX(vintage_EXT_overview,vintage_EXT[[#This Row],[Period]],),0)-vintage_EXT[[#This Row],[Vintage]])^2*INDIRECT(weights_type))</f>
        <v>1.0287347155768215E-5</v>
      </c>
      <c r="AF11" s="4">
        <f ca="1">SQRT(vintage_EXT[[#This Row],[Variance]])/vintage_EXT[[#This Row],[Vintage]]</f>
        <v>0.26231437972577432</v>
      </c>
    </row>
    <row r="12" spans="1:32" x14ac:dyDescent="0.3">
      <c r="A12">
        <v>5</v>
      </c>
      <c r="B12" s="12" t="e">
        <f>IF(ISERROR(B$2),NA(),IF($A12&gt;B$3,MIN(100%,INDEX(vintage_EXT_overview,$A12-1,B$1)*INDEX(vintage_EXT[Growth Factor],$A12)),INDEX(vintage_overview,$A12,B$1)))</f>
        <v>#N/A</v>
      </c>
      <c r="C12" s="13" t="e">
        <f>IF(ISERROR(C$2),NA(),IF($A12&gt;C$3,MIN(100%,INDEX(vintage_EXT_overview,$A12-1,C$1)*INDEX(vintage_EXT[Growth Factor],$A12)),INDEX(vintage_overview,$A12,C$1)))</f>
        <v>#N/A</v>
      </c>
      <c r="D12" s="13" t="e">
        <f>IF(ISERROR(D$2),NA(),IF($A12&gt;D$3,MIN(100%,INDEX(vintage_EXT_overview,$A12-1,D$1)*INDEX(vintage_EXT[Growth Factor],$A12)),INDEX(vintage_overview,$A12,D$1)))</f>
        <v>#N/A</v>
      </c>
      <c r="E12" s="13" t="e">
        <f>IF(ISERROR(E$2),NA(),IF($A12&gt;E$3,MIN(100%,INDEX(vintage_EXT_overview,$A12-1,E$1)*INDEX(vintage_EXT[Growth Factor],$A12)),INDEX(vintage_overview,$A12,E$1)))</f>
        <v>#N/A</v>
      </c>
      <c r="F12" s="13">
        <f>IF(ISERROR(F$2),NA(),IF($A12&gt;F$3,MIN(100%,INDEX(vintage_EXT_overview,$A12-1,F$1)*INDEX(vintage_EXT[Growth Factor],$A12)),INDEX(vintage_overview,$A12,F$1)))</f>
        <v>1.6E-2</v>
      </c>
      <c r="G12" s="13">
        <f ca="1">IF(ISERROR(G$2),NA(),IF($A12&gt;G$3,MIN(100%,INDEX(vintage_EXT_overview,$A12-1,G$1)*INDEX(vintage_EXT[Growth Factor],$A12)),INDEX(vintage_overview,$A12,G$1)))</f>
        <v>1.0982456140350877E-2</v>
      </c>
      <c r="H12" s="13" t="e">
        <f>IF(ISERROR(H$2),NA(),IF($A12&gt;H$3,MIN(100%,INDEX(vintage_EXT_overview,$A12-1,H$1)*INDEX(vintage_EXT[Growth Factor],$A12)),INDEX(vintage_overview,$A12,H$1)))</f>
        <v>#N/A</v>
      </c>
      <c r="I12" s="13" t="e">
        <f>IF(ISERROR(I$2),NA(),IF($A12&gt;I$3,MIN(100%,INDEX(vintage_EXT_overview,$A12-1,I$1)*INDEX(vintage_EXT[Growth Factor],$A12)),INDEX(vintage_overview,$A12,I$1)))</f>
        <v>#N/A</v>
      </c>
      <c r="J12" s="13" t="e">
        <f>IF(ISERROR(J$2),NA(),IF($A12&gt;J$3,MIN(100%,INDEX(vintage_EXT_overview,$A12-1,J$1)*INDEX(vintage_EXT[Growth Factor],$A12)),INDEX(vintage_overview,$A12,J$1)))</f>
        <v>#N/A</v>
      </c>
      <c r="K12" s="13" t="e">
        <f>IF(ISERROR(K$2),NA(),IF($A12&gt;K$3,MIN(100%,INDEX(vintage_EXT_overview,$A12-1,K$1)*INDEX(vintage_EXT[Growth Factor],$A12)),INDEX(vintage_overview,$A12,K$1)))</f>
        <v>#N/A</v>
      </c>
      <c r="L12" s="13" t="e">
        <f>IF(ISERROR(L$2),NA(),IF($A12&gt;L$3,MIN(100%,INDEX(vintage_EXT_overview,$A12-1,L$1)*INDEX(vintage_EXT[Growth Factor],$A12)),INDEX(vintage_overview,$A12,L$1)))</f>
        <v>#N/A</v>
      </c>
      <c r="M12" s="13" t="e">
        <f>IF(ISERROR(M$2),NA(),IF($A12&gt;M$3,MIN(100%,INDEX(vintage_EXT_overview,$A12-1,M$1)*INDEX(vintage_EXT[Growth Factor],$A12)),INDEX(vintage_overview,$A12,M$1)))</f>
        <v>#N/A</v>
      </c>
      <c r="N12" s="13" t="e">
        <f>IF(ISERROR(N$2),NA(),IF($A12&gt;N$3,MIN(100%,INDEX(vintage_EXT_overview,$A12-1,N$1)*INDEX(vintage_EXT[Growth Factor],$A12)),INDEX(vintage_overview,$A12,N$1)))</f>
        <v>#N/A</v>
      </c>
      <c r="O12" s="13" t="e">
        <f>IF(ISERROR(O$2),NA(),IF($A12&gt;O$3,MIN(100%,INDEX(vintage_EXT_overview,$A12-1,O$1)*INDEX(vintage_EXT[Growth Factor],$A12)),INDEX(vintage_overview,$A12,O$1)))</f>
        <v>#N/A</v>
      </c>
      <c r="P12" s="13" t="e">
        <f>IF(ISERROR(P$2),NA(),IF($A12&gt;P$3,MIN(100%,INDEX(vintage_EXT_overview,$A12-1,P$1)*INDEX(vintage_EXT[Growth Factor],$A12)),INDEX(vintage_overview,$A12,P$1)))</f>
        <v>#N/A</v>
      </c>
      <c r="Q12" s="13" t="e">
        <f>IF(ISERROR(Q$2),NA(),IF($A12&gt;Q$3,MIN(100%,INDEX(vintage_EXT_overview,$A12-1,Q$1)*INDEX(vintage_EXT[Growth Factor],$A12)),INDEX(vintage_overview,$A12,Q$1)))</f>
        <v>#N/A</v>
      </c>
      <c r="R12" s="13" t="e">
        <f>IF(ISERROR(R$2),NA(),IF($A12&gt;R$3,MIN(100%,INDEX(vintage_EXT_overview,$A12-1,R$1)*INDEX(vintage_EXT[Growth Factor],$A12)),INDEX(vintage_overview,$A12,R$1)))</f>
        <v>#N/A</v>
      </c>
      <c r="S12" s="13" t="e">
        <f>IF(ISERROR(S$2),NA(),IF($A12&gt;S$3,MIN(100%,INDEX(vintage_EXT_overview,$A12-1,S$1)*INDEX(vintage_EXT[Growth Factor],$A12)),INDEX(vintage_overview,$A12,S$1)))</f>
        <v>#N/A</v>
      </c>
      <c r="T12" s="13" t="e">
        <f>IF(ISERROR(T$2),NA(),IF($A12&gt;T$3,MIN(100%,INDEX(vintage_EXT_overview,$A12-1,T$1)*INDEX(vintage_EXT[Growth Factor],$A12)),INDEX(vintage_overview,$A12,T$1)))</f>
        <v>#N/A</v>
      </c>
      <c r="U12" s="14" t="e">
        <f>IF(ISERROR(U$2),NA(),IF($A12&gt;U$3,MIN(100%,INDEX(vintage_EXT_overview,$A12-1,U$1)*INDEX(vintage_EXT[Growth Factor],$A12)),INDEX(vintage_overview,$A12,U$1)))</f>
        <v>#N/A</v>
      </c>
      <c r="V12" s="24"/>
      <c r="X12" s="20">
        <v>5</v>
      </c>
      <c r="Y12" s="13">
        <f t="array" aca="1" ref="Y12" ca="1">IFERROR(SUM((vintage_EXT[[#This Row],[Period]]&lt;=max_periods_vnt)*(IFERROR(INDEX(vintage_overview,vintage_EXT[[#This Row],[Period]],),0)-IF(vintage_EXT[[#This Row],[Period]]&gt;1,IFERROR(INDEX(vintage_overview,vintage_EXT[[#This Row],[Period]]-1,),0),0))*INDIRECT(weights_type))/SUM((vintage_EXT[[#This Row],[Period]]&lt;=max_periods_vnt)*INDIRECT(weights_type)),0%)</f>
        <v>2E-3</v>
      </c>
      <c r="Z12" s="13">
        <f t="array" ref="Z12">SUM((vintage_EXT[[#This Row],[Period]]=vintage_defaults[Period])*vintage_defaults[EXT Parts])</f>
        <v>2E-3</v>
      </c>
      <c r="AA12" s="13">
        <f ca="1">MIN(vintage_EXT[[#This Row],[Vintage Δ]]+IF(vintage_EXT[[#This Row],[Period]]&gt;1,INDEX(vintage_EXT[Vintage],vintage_EXT[[#This Row],[Period]]-1),0),100%)</f>
        <v>1.4227272727272727E-2</v>
      </c>
      <c r="AB12" s="22">
        <f ca="1">IF(vintage_EXT[[#This Row],[Period]]&gt;1,vintage_EXT[[#This Row],[Vintage]]/INDEX(vintage_EXT[Vintage],vintage_EXT[[#This Row],[Period]]-1),1)</f>
        <v>1.1635687732342008</v>
      </c>
      <c r="AC12">
        <f t="array" ref="AC12">SUM((vintage_defaults[Period]=vintage_EXT[[#This Row],[Period]])*1)</f>
        <v>1</v>
      </c>
      <c r="AD12">
        <f t="array" ref="AD12">SUM((vintage_defaults[Period]=vintage_EXT[[#This Row],[Period]])*vintage_defaults[Original Balance (EUR)])</f>
        <v>250</v>
      </c>
      <c r="AE12" s="1">
        <f t="array" aca="1" ref="AE12" ca="1">NTV_total_N/(NTV_total_N-1)*SUM((IFERROR(INDEX(vintage_EXT_overview,vintage_EXT[[#This Row],[Period]],),0)-vintage_EXT[[#This Row],[Vintage]])^2*INDIRECT(weights_type))</f>
        <v>1.2664177661785321E-5</v>
      </c>
      <c r="AF12" s="4">
        <f ca="1">SQRT(vintage_EXT[[#This Row],[Variance]])/vintage_EXT[[#This Row],[Vintage]]</f>
        <v>0.25013060901058454</v>
      </c>
    </row>
    <row r="13" spans="1:32" x14ac:dyDescent="0.3">
      <c r="A13">
        <v>6</v>
      </c>
      <c r="B13" s="15" t="e">
        <f>IF(ISERROR(B$2),NA(),IF($A13&gt;B$3,MIN(100%,INDEX(vintage_EXT_overview,$A13-1,B$1)*INDEX(vintage_EXT[Growth Factor],$A13)),INDEX(vintage_overview,$A13,B$1)))</f>
        <v>#N/A</v>
      </c>
      <c r="C13" s="16" t="e">
        <f>IF(ISERROR(C$2),NA(),IF($A13&gt;C$3,MIN(100%,INDEX(vintage_EXT_overview,$A13-1,C$1)*INDEX(vintage_EXT[Growth Factor],$A13)),INDEX(vintage_overview,$A13,C$1)))</f>
        <v>#N/A</v>
      </c>
      <c r="D13" s="16" t="e">
        <f>IF(ISERROR(D$2),NA(),IF($A13&gt;D$3,MIN(100%,INDEX(vintage_EXT_overview,$A13-1,D$1)*INDEX(vintage_EXT[Growth Factor],$A13)),INDEX(vintage_overview,$A13,D$1)))</f>
        <v>#N/A</v>
      </c>
      <c r="E13" s="16" t="e">
        <f>IF(ISERROR(E$2),NA(),IF($A13&gt;E$3,MIN(100%,INDEX(vintage_EXT_overview,$A13-1,E$1)*INDEX(vintage_EXT[Growth Factor],$A13)),INDEX(vintage_overview,$A13,E$1)))</f>
        <v>#N/A</v>
      </c>
      <c r="F13" s="16">
        <f>IF(ISERROR(F$2),NA(),IF($A13&gt;F$3,MIN(100%,INDEX(vintage_EXT_overview,$A13-1,F$1)*INDEX(vintage_EXT[Growth Factor],$A13)),INDEX(vintage_overview,$A13,F$1)))</f>
        <v>1.6799999999999999E-2</v>
      </c>
      <c r="G13" s="16">
        <f ca="1">IF(ISERROR(G$2),NA(),IF($A13&gt;G$3,MIN(100%,INDEX(vintage_EXT_overview,$A13-1,G$1)*INDEX(vintage_EXT[Growth Factor],$A13)),INDEX(vintage_overview,$A13,G$1)))</f>
        <v>1.1599999999999999E-2</v>
      </c>
      <c r="H13" s="16" t="e">
        <f>IF(ISERROR(H$2),NA(),IF($A13&gt;H$3,MIN(100%,INDEX(vintage_EXT_overview,$A13-1,H$1)*INDEX(vintage_EXT[Growth Factor],$A13)),INDEX(vintage_overview,$A13,H$1)))</f>
        <v>#N/A</v>
      </c>
      <c r="I13" s="16" t="e">
        <f>IF(ISERROR(I$2),NA(),IF($A13&gt;I$3,MIN(100%,INDEX(vintage_EXT_overview,$A13-1,I$1)*INDEX(vintage_EXT[Growth Factor],$A13)),INDEX(vintage_overview,$A13,I$1)))</f>
        <v>#N/A</v>
      </c>
      <c r="J13" s="16" t="e">
        <f>IF(ISERROR(J$2),NA(),IF($A13&gt;J$3,MIN(100%,INDEX(vintage_EXT_overview,$A13-1,J$1)*INDEX(vintage_EXT[Growth Factor],$A13)),INDEX(vintage_overview,$A13,J$1)))</f>
        <v>#N/A</v>
      </c>
      <c r="K13" s="16" t="e">
        <f>IF(ISERROR(K$2),NA(),IF($A13&gt;K$3,MIN(100%,INDEX(vintage_EXT_overview,$A13-1,K$1)*INDEX(vintage_EXT[Growth Factor],$A13)),INDEX(vintage_overview,$A13,K$1)))</f>
        <v>#N/A</v>
      </c>
      <c r="L13" s="16" t="e">
        <f>IF(ISERROR(L$2),NA(),IF($A13&gt;L$3,MIN(100%,INDEX(vintage_EXT_overview,$A13-1,L$1)*INDEX(vintage_EXT[Growth Factor],$A13)),INDEX(vintage_overview,$A13,L$1)))</f>
        <v>#N/A</v>
      </c>
      <c r="M13" s="16" t="e">
        <f>IF(ISERROR(M$2),NA(),IF($A13&gt;M$3,MIN(100%,INDEX(vintage_EXT_overview,$A13-1,M$1)*INDEX(vintage_EXT[Growth Factor],$A13)),INDEX(vintage_overview,$A13,M$1)))</f>
        <v>#N/A</v>
      </c>
      <c r="N13" s="16" t="e">
        <f>IF(ISERROR(N$2),NA(),IF($A13&gt;N$3,MIN(100%,INDEX(vintage_EXT_overview,$A13-1,N$1)*INDEX(vintage_EXT[Growth Factor],$A13)),INDEX(vintage_overview,$A13,N$1)))</f>
        <v>#N/A</v>
      </c>
      <c r="O13" s="16" t="e">
        <f>IF(ISERROR(O$2),NA(),IF($A13&gt;O$3,MIN(100%,INDEX(vintage_EXT_overview,$A13-1,O$1)*INDEX(vintage_EXT[Growth Factor],$A13)),INDEX(vintage_overview,$A13,O$1)))</f>
        <v>#N/A</v>
      </c>
      <c r="P13" s="16" t="e">
        <f>IF(ISERROR(P$2),NA(),IF($A13&gt;P$3,MIN(100%,INDEX(vintage_EXT_overview,$A13-1,P$1)*INDEX(vintage_EXT[Growth Factor],$A13)),INDEX(vintage_overview,$A13,P$1)))</f>
        <v>#N/A</v>
      </c>
      <c r="Q13" s="16" t="e">
        <f>IF(ISERROR(Q$2),NA(),IF($A13&gt;Q$3,MIN(100%,INDEX(vintage_EXT_overview,$A13-1,Q$1)*INDEX(vintage_EXT[Growth Factor],$A13)),INDEX(vintage_overview,$A13,Q$1)))</f>
        <v>#N/A</v>
      </c>
      <c r="R13" s="16" t="e">
        <f>IF(ISERROR(R$2),NA(),IF($A13&gt;R$3,MIN(100%,INDEX(vintage_EXT_overview,$A13-1,R$1)*INDEX(vintage_EXT[Growth Factor],$A13)),INDEX(vintage_overview,$A13,R$1)))</f>
        <v>#N/A</v>
      </c>
      <c r="S13" s="16" t="e">
        <f>IF(ISERROR(S$2),NA(),IF($A13&gt;S$3,MIN(100%,INDEX(vintage_EXT_overview,$A13-1,S$1)*INDEX(vintage_EXT[Growth Factor],$A13)),INDEX(vintage_overview,$A13,S$1)))</f>
        <v>#N/A</v>
      </c>
      <c r="T13" s="16" t="e">
        <f>IF(ISERROR(T$2),NA(),IF($A13&gt;T$3,MIN(100%,INDEX(vintage_EXT_overview,$A13-1,T$1)*INDEX(vintage_EXT[Growth Factor],$A13)),INDEX(vintage_overview,$A13,T$1)))</f>
        <v>#N/A</v>
      </c>
      <c r="U13" s="17" t="e">
        <f>IF(ISERROR(U$2),NA(),IF($A13&gt;U$3,MIN(100%,INDEX(vintage_EXT_overview,$A13-1,U$1)*INDEX(vintage_EXT[Growth Factor],$A13)),INDEX(vintage_overview,$A13,U$1)))</f>
        <v>#N/A</v>
      </c>
      <c r="V13" s="24"/>
      <c r="X13" s="21">
        <v>6</v>
      </c>
      <c r="Y13" s="16">
        <f t="array" aca="1" ref="Y13" ca="1">IFERROR(SUM((vintage_EXT[[#This Row],[Period]]&lt;=max_periods_vnt)*(IFERROR(INDEX(vintage_overview,vintage_EXT[[#This Row],[Period]],),0)-IF(vintage_EXT[[#This Row],[Period]]&gt;1,IFERROR(INDEX(vintage_overview,vintage_EXT[[#This Row],[Period]]-1,),0),0))*INDIRECT(weights_type))/SUM((vintage_EXT[[#This Row],[Period]]&lt;=max_periods_vnt)*INDIRECT(weights_type)),0%)</f>
        <v>7.9999999999999863E-4</v>
      </c>
      <c r="Z13" s="16">
        <f t="array" ref="Z13">SUM((vintage_EXT[[#This Row],[Period]]=vintage_defaults[Period])*vintage_defaults[EXT Parts])</f>
        <v>8.0000000000000004E-4</v>
      </c>
      <c r="AA13" s="16">
        <f ca="1">MIN(vintage_EXT[[#This Row],[Vintage Δ]]+IF(vintage_EXT[[#This Row],[Period]]&gt;1,INDEX(vintage_EXT[Vintage],vintage_EXT[[#This Row],[Period]]-1),0),100%)</f>
        <v>1.5027272727272726E-2</v>
      </c>
      <c r="AB13" s="23">
        <f ca="1">IF(vintage_EXT[[#This Row],[Period]]&gt;1,vintage_EXT[[#This Row],[Vintage]]/INDEX(vintage_EXT[Vintage],vintage_EXT[[#This Row],[Period]]-1),1)</f>
        <v>1.0562300319488818</v>
      </c>
      <c r="AC13">
        <f t="array" ref="AC13">SUM((vintage_defaults[Period]=vintage_EXT[[#This Row],[Period]])*1)</f>
        <v>1</v>
      </c>
      <c r="AD13">
        <f t="array" ref="AD13">SUM((vintage_defaults[Period]=vintage_EXT[[#This Row],[Period]])*vintage_defaults[Original Balance (EUR)])</f>
        <v>250</v>
      </c>
      <c r="AE13" s="1">
        <f t="array" aca="1" ref="AE13" ca="1">NTV_total_N/(NTV_total_N-1)*SUM((IFERROR(INDEX(vintage_EXT_overview,vintage_EXT[[#This Row],[Period]],),0)-vintage_EXT[[#This Row],[Vintage]])^2*INDIRECT(weights_type))</f>
        <v>1.3715537190082642E-5</v>
      </c>
      <c r="AF13" s="4">
        <f ca="1">SQRT(vintage_EXT[[#This Row],[Variance]])/vintage_EXT[[#This Row],[Vintage]]</f>
        <v>0.24644853600472011</v>
      </c>
    </row>
    <row r="14" spans="1:32" x14ac:dyDescent="0.3">
      <c r="A14">
        <v>7</v>
      </c>
      <c r="B14" s="12" t="e">
        <f>IF(ISERROR(B$2),NA(),IF($A14&gt;B$3,MIN(100%,INDEX(vintage_EXT_overview,$A14-1,B$1)*INDEX(vintage_EXT[Growth Factor],$A14)),INDEX(vintage_overview,$A14,B$1)))</f>
        <v>#N/A</v>
      </c>
      <c r="C14" s="13" t="e">
        <f>IF(ISERROR(C$2),NA(),IF($A14&gt;C$3,MIN(100%,INDEX(vintage_EXT_overview,$A14-1,C$1)*INDEX(vintage_EXT[Growth Factor],$A14)),INDEX(vintage_overview,$A14,C$1)))</f>
        <v>#N/A</v>
      </c>
      <c r="D14" s="13" t="e">
        <f>IF(ISERROR(D$2),NA(),IF($A14&gt;D$3,MIN(100%,INDEX(vintage_EXT_overview,$A14-1,D$1)*INDEX(vintage_EXT[Growth Factor],$A14)),INDEX(vintage_overview,$A14,D$1)))</f>
        <v>#N/A</v>
      </c>
      <c r="E14" s="13" t="e">
        <f>IF(ISERROR(E$2),NA(),IF($A14&gt;E$3,MIN(100%,INDEX(vintage_EXT_overview,$A14-1,E$1)*INDEX(vintage_EXT[Growth Factor],$A14)),INDEX(vintage_overview,$A14,E$1)))</f>
        <v>#N/A</v>
      </c>
      <c r="F14" s="13">
        <f ca="1">IF(ISERROR(F$2),NA(),IF($A14&gt;F$3,MIN(100%,INDEX(vintage_EXT_overview,$A14-1,F$1)*INDEX(vintage_EXT[Growth Factor],$A14)),INDEX(vintage_overview,$A14,F$1)))</f>
        <v>1.6799999999999999E-2</v>
      </c>
      <c r="G14" s="13">
        <f ca="1">IF(ISERROR(G$2),NA(),IF($A14&gt;G$3,MIN(100%,INDEX(vintage_EXT_overview,$A14-1,G$1)*INDEX(vintage_EXT[Growth Factor],$A14)),INDEX(vintage_overview,$A14,G$1)))</f>
        <v>1.1599999999999999E-2</v>
      </c>
      <c r="H14" s="13" t="e">
        <f>IF(ISERROR(H$2),NA(),IF($A14&gt;H$3,MIN(100%,INDEX(vintage_EXT_overview,$A14-1,H$1)*INDEX(vintage_EXT[Growth Factor],$A14)),INDEX(vintage_overview,$A14,H$1)))</f>
        <v>#N/A</v>
      </c>
      <c r="I14" s="13" t="e">
        <f>IF(ISERROR(I$2),NA(),IF($A14&gt;I$3,MIN(100%,INDEX(vintage_EXT_overview,$A14-1,I$1)*INDEX(vintage_EXT[Growth Factor],$A14)),INDEX(vintage_overview,$A14,I$1)))</f>
        <v>#N/A</v>
      </c>
      <c r="J14" s="13" t="e">
        <f>IF(ISERROR(J$2),NA(),IF($A14&gt;J$3,MIN(100%,INDEX(vintage_EXT_overview,$A14-1,J$1)*INDEX(vintage_EXT[Growth Factor],$A14)),INDEX(vintage_overview,$A14,J$1)))</f>
        <v>#N/A</v>
      </c>
      <c r="K14" s="13" t="e">
        <f>IF(ISERROR(K$2),NA(),IF($A14&gt;K$3,MIN(100%,INDEX(vintage_EXT_overview,$A14-1,K$1)*INDEX(vintage_EXT[Growth Factor],$A14)),INDEX(vintage_overview,$A14,K$1)))</f>
        <v>#N/A</v>
      </c>
      <c r="L14" s="13" t="e">
        <f>IF(ISERROR(L$2),NA(),IF($A14&gt;L$3,MIN(100%,INDEX(vintage_EXT_overview,$A14-1,L$1)*INDEX(vintage_EXT[Growth Factor],$A14)),INDEX(vintage_overview,$A14,L$1)))</f>
        <v>#N/A</v>
      </c>
      <c r="M14" s="13" t="e">
        <f>IF(ISERROR(M$2),NA(),IF($A14&gt;M$3,MIN(100%,INDEX(vintage_EXT_overview,$A14-1,M$1)*INDEX(vintage_EXT[Growth Factor],$A14)),INDEX(vintage_overview,$A14,M$1)))</f>
        <v>#N/A</v>
      </c>
      <c r="N14" s="13" t="e">
        <f>IF(ISERROR(N$2),NA(),IF($A14&gt;N$3,MIN(100%,INDEX(vintage_EXT_overview,$A14-1,N$1)*INDEX(vintage_EXT[Growth Factor],$A14)),INDEX(vintage_overview,$A14,N$1)))</f>
        <v>#N/A</v>
      </c>
      <c r="O14" s="13" t="e">
        <f>IF(ISERROR(O$2),NA(),IF($A14&gt;O$3,MIN(100%,INDEX(vintage_EXT_overview,$A14-1,O$1)*INDEX(vintage_EXT[Growth Factor],$A14)),INDEX(vintage_overview,$A14,O$1)))</f>
        <v>#N/A</v>
      </c>
      <c r="P14" s="13" t="e">
        <f>IF(ISERROR(P$2),NA(),IF($A14&gt;P$3,MIN(100%,INDEX(vintage_EXT_overview,$A14-1,P$1)*INDEX(vintage_EXT[Growth Factor],$A14)),INDEX(vintage_overview,$A14,P$1)))</f>
        <v>#N/A</v>
      </c>
      <c r="Q14" s="13" t="e">
        <f>IF(ISERROR(Q$2),NA(),IF($A14&gt;Q$3,MIN(100%,INDEX(vintage_EXT_overview,$A14-1,Q$1)*INDEX(vintage_EXT[Growth Factor],$A14)),INDEX(vintage_overview,$A14,Q$1)))</f>
        <v>#N/A</v>
      </c>
      <c r="R14" s="13" t="e">
        <f>IF(ISERROR(R$2),NA(),IF($A14&gt;R$3,MIN(100%,INDEX(vintage_EXT_overview,$A14-1,R$1)*INDEX(vintage_EXT[Growth Factor],$A14)),INDEX(vintage_overview,$A14,R$1)))</f>
        <v>#N/A</v>
      </c>
      <c r="S14" s="13" t="e">
        <f>IF(ISERROR(S$2),NA(),IF($A14&gt;S$3,MIN(100%,INDEX(vintage_EXT_overview,$A14-1,S$1)*INDEX(vintage_EXT[Growth Factor],$A14)),INDEX(vintage_overview,$A14,S$1)))</f>
        <v>#N/A</v>
      </c>
      <c r="T14" s="13" t="e">
        <f>IF(ISERROR(T$2),NA(),IF($A14&gt;T$3,MIN(100%,INDEX(vintage_EXT_overview,$A14-1,T$1)*INDEX(vintage_EXT[Growth Factor],$A14)),INDEX(vintage_overview,$A14,T$1)))</f>
        <v>#N/A</v>
      </c>
      <c r="U14" s="14" t="e">
        <f>IF(ISERROR(U$2),NA(),IF($A14&gt;U$3,MIN(100%,INDEX(vintage_EXT_overview,$A14-1,U$1)*INDEX(vintage_EXT[Growth Factor],$A14)),INDEX(vintage_overview,$A14,U$1)))</f>
        <v>#N/A</v>
      </c>
      <c r="V14" s="24"/>
      <c r="X14" s="20">
        <v>7</v>
      </c>
      <c r="Y14" s="13">
        <f t="array" aca="1" ref="Y14" ca="1">IFERROR(SUM((vintage_EXT[[#This Row],[Period]]&lt;=max_periods_vnt)*(IFERROR(INDEX(vintage_overview,vintage_EXT[[#This Row],[Period]],),0)-IF(vintage_EXT[[#This Row],[Period]]&gt;1,IFERROR(INDEX(vintage_overview,vintage_EXT[[#This Row],[Period]]-1,),0),0))*INDIRECT(weights_type))/SUM((vintage_EXT[[#This Row],[Period]]&lt;=max_periods_vnt)*INDIRECT(weights_type)),0%)</f>
        <v>0</v>
      </c>
      <c r="Z14" s="13">
        <f t="array" ref="Z14">SUM((vintage_EXT[[#This Row],[Period]]=vintage_defaults[Period])*vintage_defaults[EXT Parts])</f>
        <v>0</v>
      </c>
      <c r="AA14" s="13">
        <f ca="1">MIN(vintage_EXT[[#This Row],[Vintage Δ]]+IF(vintage_EXT[[#This Row],[Period]]&gt;1,INDEX(vintage_EXT[Vintage],vintage_EXT[[#This Row],[Period]]-1),0),100%)</f>
        <v>1.5027272727272726E-2</v>
      </c>
      <c r="AB14" s="22">
        <f ca="1">IF(vintage_EXT[[#This Row],[Period]]&gt;1,vintage_EXT[[#This Row],[Vintage]]/INDEX(vintage_EXT[Vintage],vintage_EXT[[#This Row],[Period]]-1),1)</f>
        <v>1</v>
      </c>
      <c r="AC14">
        <f t="array" ref="AC14">SUM((vintage_defaults[Period]=vintage_EXT[[#This Row],[Period]])*1)</f>
        <v>0</v>
      </c>
      <c r="AD14">
        <f t="array" ref="AD14">SUM((vintage_defaults[Period]=vintage_EXT[[#This Row],[Period]])*vintage_defaults[Original Balance (EUR)])</f>
        <v>0</v>
      </c>
      <c r="AE14" s="1">
        <f t="array" aca="1" ref="AE14" ca="1">NTV_total_N/(NTV_total_N-1)*SUM((IFERROR(INDEX(vintage_EXT_overview,vintage_EXT[[#This Row],[Period]],),0)-vintage_EXT[[#This Row],[Vintage]])^2*INDIRECT(weights_type))</f>
        <v>1.3715537190082642E-5</v>
      </c>
      <c r="AF14" s="4">
        <f ca="1">SQRT(vintage_EXT[[#This Row],[Variance]])/vintage_EXT[[#This Row],[Vintage]]</f>
        <v>0.24644853600472011</v>
      </c>
    </row>
    <row r="15" spans="1:32" x14ac:dyDescent="0.3">
      <c r="A15">
        <v>8</v>
      </c>
      <c r="B15" s="15" t="e">
        <f>IF(ISERROR(B$2),NA(),IF($A15&gt;B$3,MIN(100%,INDEX(vintage_EXT_overview,$A15-1,B$1)*INDEX(vintage_EXT[Growth Factor],$A15)),INDEX(vintage_overview,$A15,B$1)))</f>
        <v>#N/A</v>
      </c>
      <c r="C15" s="16" t="e">
        <f>IF(ISERROR(C$2),NA(),IF($A15&gt;C$3,MIN(100%,INDEX(vintage_EXT_overview,$A15-1,C$1)*INDEX(vintage_EXT[Growth Factor],$A15)),INDEX(vintage_overview,$A15,C$1)))</f>
        <v>#N/A</v>
      </c>
      <c r="D15" s="16" t="e">
        <f>IF(ISERROR(D$2),NA(),IF($A15&gt;D$3,MIN(100%,INDEX(vintage_EXT_overview,$A15-1,D$1)*INDEX(vintage_EXT[Growth Factor],$A15)),INDEX(vintage_overview,$A15,D$1)))</f>
        <v>#N/A</v>
      </c>
      <c r="E15" s="16" t="e">
        <f>IF(ISERROR(E$2),NA(),IF($A15&gt;E$3,MIN(100%,INDEX(vintage_EXT_overview,$A15-1,E$1)*INDEX(vintage_EXT[Growth Factor],$A15)),INDEX(vintage_overview,$A15,E$1)))</f>
        <v>#N/A</v>
      </c>
      <c r="F15" s="16">
        <f ca="1">IF(ISERROR(F$2),NA(),IF($A15&gt;F$3,MIN(100%,INDEX(vintage_EXT_overview,$A15-1,F$1)*INDEX(vintage_EXT[Growth Factor],$A15)),INDEX(vintage_overview,$A15,F$1)))</f>
        <v>1.6799999999999999E-2</v>
      </c>
      <c r="G15" s="16">
        <f ca="1">IF(ISERROR(G$2),NA(),IF($A15&gt;G$3,MIN(100%,INDEX(vintage_EXT_overview,$A15-1,G$1)*INDEX(vintage_EXT[Growth Factor],$A15)),INDEX(vintage_overview,$A15,G$1)))</f>
        <v>1.1599999999999999E-2</v>
      </c>
      <c r="H15" s="16" t="e">
        <f>IF(ISERROR(H$2),NA(),IF($A15&gt;H$3,MIN(100%,INDEX(vintage_EXT_overview,$A15-1,H$1)*INDEX(vintage_EXT[Growth Factor],$A15)),INDEX(vintage_overview,$A15,H$1)))</f>
        <v>#N/A</v>
      </c>
      <c r="I15" s="16" t="e">
        <f>IF(ISERROR(I$2),NA(),IF($A15&gt;I$3,MIN(100%,INDEX(vintage_EXT_overview,$A15-1,I$1)*INDEX(vintage_EXT[Growth Factor],$A15)),INDEX(vintage_overview,$A15,I$1)))</f>
        <v>#N/A</v>
      </c>
      <c r="J15" s="16" t="e">
        <f>IF(ISERROR(J$2),NA(),IF($A15&gt;J$3,MIN(100%,INDEX(vintage_EXT_overview,$A15-1,J$1)*INDEX(vintage_EXT[Growth Factor],$A15)),INDEX(vintage_overview,$A15,J$1)))</f>
        <v>#N/A</v>
      </c>
      <c r="K15" s="16" t="e">
        <f>IF(ISERROR(K$2),NA(),IF($A15&gt;K$3,MIN(100%,INDEX(vintage_EXT_overview,$A15-1,K$1)*INDEX(vintage_EXT[Growth Factor],$A15)),INDEX(vintage_overview,$A15,K$1)))</f>
        <v>#N/A</v>
      </c>
      <c r="L15" s="16" t="e">
        <f>IF(ISERROR(L$2),NA(),IF($A15&gt;L$3,MIN(100%,INDEX(vintage_EXT_overview,$A15-1,L$1)*INDEX(vintage_EXT[Growth Factor],$A15)),INDEX(vintage_overview,$A15,L$1)))</f>
        <v>#N/A</v>
      </c>
      <c r="M15" s="16" t="e">
        <f>IF(ISERROR(M$2),NA(),IF($A15&gt;M$3,MIN(100%,INDEX(vintage_EXT_overview,$A15-1,M$1)*INDEX(vintage_EXT[Growth Factor],$A15)),INDEX(vintage_overview,$A15,M$1)))</f>
        <v>#N/A</v>
      </c>
      <c r="N15" s="16" t="e">
        <f>IF(ISERROR(N$2),NA(),IF($A15&gt;N$3,MIN(100%,INDEX(vintage_EXT_overview,$A15-1,N$1)*INDEX(vintage_EXT[Growth Factor],$A15)),INDEX(vintage_overview,$A15,N$1)))</f>
        <v>#N/A</v>
      </c>
      <c r="O15" s="16" t="e">
        <f>IF(ISERROR(O$2),NA(),IF($A15&gt;O$3,MIN(100%,INDEX(vintage_EXT_overview,$A15-1,O$1)*INDEX(vintage_EXT[Growth Factor],$A15)),INDEX(vintage_overview,$A15,O$1)))</f>
        <v>#N/A</v>
      </c>
      <c r="P15" s="16" t="e">
        <f>IF(ISERROR(P$2),NA(),IF($A15&gt;P$3,MIN(100%,INDEX(vintage_EXT_overview,$A15-1,P$1)*INDEX(vintage_EXT[Growth Factor],$A15)),INDEX(vintage_overview,$A15,P$1)))</f>
        <v>#N/A</v>
      </c>
      <c r="Q15" s="16" t="e">
        <f>IF(ISERROR(Q$2),NA(),IF($A15&gt;Q$3,MIN(100%,INDEX(vintage_EXT_overview,$A15-1,Q$1)*INDEX(vintage_EXT[Growth Factor],$A15)),INDEX(vintage_overview,$A15,Q$1)))</f>
        <v>#N/A</v>
      </c>
      <c r="R15" s="16" t="e">
        <f>IF(ISERROR(R$2),NA(),IF($A15&gt;R$3,MIN(100%,INDEX(vintage_EXT_overview,$A15-1,R$1)*INDEX(vintage_EXT[Growth Factor],$A15)),INDEX(vintage_overview,$A15,R$1)))</f>
        <v>#N/A</v>
      </c>
      <c r="S15" s="16" t="e">
        <f>IF(ISERROR(S$2),NA(),IF($A15&gt;S$3,MIN(100%,INDEX(vintage_EXT_overview,$A15-1,S$1)*INDEX(vintage_EXT[Growth Factor],$A15)),INDEX(vintage_overview,$A15,S$1)))</f>
        <v>#N/A</v>
      </c>
      <c r="T15" s="16" t="e">
        <f>IF(ISERROR(T$2),NA(),IF($A15&gt;T$3,MIN(100%,INDEX(vintage_EXT_overview,$A15-1,T$1)*INDEX(vintage_EXT[Growth Factor],$A15)),INDEX(vintage_overview,$A15,T$1)))</f>
        <v>#N/A</v>
      </c>
      <c r="U15" s="17" t="e">
        <f>IF(ISERROR(U$2),NA(),IF($A15&gt;U$3,MIN(100%,INDEX(vintage_EXT_overview,$A15-1,U$1)*INDEX(vintage_EXT[Growth Factor],$A15)),INDEX(vintage_overview,$A15,U$1)))</f>
        <v>#N/A</v>
      </c>
      <c r="V15" s="24"/>
      <c r="X15" s="21">
        <v>8</v>
      </c>
      <c r="Y15" s="16">
        <f t="array" aca="1" ref="Y15" ca="1">IFERROR(SUM((vintage_EXT[[#This Row],[Period]]&lt;=max_periods_vnt)*(IFERROR(INDEX(vintage_overview,vintage_EXT[[#This Row],[Period]],),0)-IF(vintage_EXT[[#This Row],[Period]]&gt;1,IFERROR(INDEX(vintage_overview,vintage_EXT[[#This Row],[Period]]-1,),0),0))*INDIRECT(weights_type))/SUM((vintage_EXT[[#This Row],[Period]]&lt;=max_periods_vnt)*INDIRECT(weights_type)),0%)</f>
        <v>0</v>
      </c>
      <c r="Z15" s="16">
        <f t="array" ref="Z15">SUM((vintage_EXT[[#This Row],[Period]]=vintage_defaults[Period])*vintage_defaults[EXT Parts])</f>
        <v>0</v>
      </c>
      <c r="AA15" s="16">
        <f ca="1">MIN(vintage_EXT[[#This Row],[Vintage Δ]]+IF(vintage_EXT[[#This Row],[Period]]&gt;1,INDEX(vintage_EXT[Vintage],vintage_EXT[[#This Row],[Period]]-1),0),100%)</f>
        <v>1.5027272727272726E-2</v>
      </c>
      <c r="AB15" s="23">
        <f ca="1">IF(vintage_EXT[[#This Row],[Period]]&gt;1,vintage_EXT[[#This Row],[Vintage]]/INDEX(vintage_EXT[Vintage],vintage_EXT[[#This Row],[Period]]-1),1)</f>
        <v>1</v>
      </c>
      <c r="AC15">
        <f t="array" ref="AC15">SUM((vintage_defaults[Period]=vintage_EXT[[#This Row],[Period]])*1)</f>
        <v>0</v>
      </c>
      <c r="AD15">
        <f t="array" ref="AD15">SUM((vintage_defaults[Period]=vintage_EXT[[#This Row],[Period]])*vintage_defaults[Original Balance (EUR)])</f>
        <v>0</v>
      </c>
      <c r="AE15" s="1">
        <f t="array" aca="1" ref="AE15" ca="1">NTV_total_N/(NTV_total_N-1)*SUM((IFERROR(INDEX(vintage_EXT_overview,vintage_EXT[[#This Row],[Period]],),0)-vintage_EXT[[#This Row],[Vintage]])^2*INDIRECT(weights_type))</f>
        <v>1.3715537190082642E-5</v>
      </c>
      <c r="AF15" s="4">
        <f ca="1">SQRT(vintage_EXT[[#This Row],[Variance]])/vintage_EXT[[#This Row],[Vintage]]</f>
        <v>0.24644853600472011</v>
      </c>
    </row>
    <row r="16" spans="1:32" x14ac:dyDescent="0.3">
      <c r="A16">
        <v>9</v>
      </c>
      <c r="B16" s="12" t="e">
        <f>IF(ISERROR(B$2),NA(),IF($A16&gt;B$3,MIN(100%,INDEX(vintage_EXT_overview,$A16-1,B$1)*INDEX(vintage_EXT[Growth Factor],$A16)),INDEX(vintage_overview,$A16,B$1)))</f>
        <v>#N/A</v>
      </c>
      <c r="C16" s="13" t="e">
        <f>IF(ISERROR(C$2),NA(),IF($A16&gt;C$3,MIN(100%,INDEX(vintage_EXT_overview,$A16-1,C$1)*INDEX(vintage_EXT[Growth Factor],$A16)),INDEX(vintage_overview,$A16,C$1)))</f>
        <v>#N/A</v>
      </c>
      <c r="D16" s="13" t="e">
        <f>IF(ISERROR(D$2),NA(),IF($A16&gt;D$3,MIN(100%,INDEX(vintage_EXT_overview,$A16-1,D$1)*INDEX(vintage_EXT[Growth Factor],$A16)),INDEX(vintage_overview,$A16,D$1)))</f>
        <v>#N/A</v>
      </c>
      <c r="E16" s="13" t="e">
        <f>IF(ISERROR(E$2),NA(),IF($A16&gt;E$3,MIN(100%,INDEX(vintage_EXT_overview,$A16-1,E$1)*INDEX(vintage_EXT[Growth Factor],$A16)),INDEX(vintage_overview,$A16,E$1)))</f>
        <v>#N/A</v>
      </c>
      <c r="F16" s="13">
        <f ca="1">IF(ISERROR(F$2),NA(),IF($A16&gt;F$3,MIN(100%,INDEX(vintage_EXT_overview,$A16-1,F$1)*INDEX(vintage_EXT[Growth Factor],$A16)),INDEX(vintage_overview,$A16,F$1)))</f>
        <v>1.6799999999999999E-2</v>
      </c>
      <c r="G16" s="13">
        <f ca="1">IF(ISERROR(G$2),NA(),IF($A16&gt;G$3,MIN(100%,INDEX(vintage_EXT_overview,$A16-1,G$1)*INDEX(vintage_EXT[Growth Factor],$A16)),INDEX(vintage_overview,$A16,G$1)))</f>
        <v>1.1599999999999999E-2</v>
      </c>
      <c r="H16" s="13" t="e">
        <f>IF(ISERROR(H$2),NA(),IF($A16&gt;H$3,MIN(100%,INDEX(vintage_EXT_overview,$A16-1,H$1)*INDEX(vintage_EXT[Growth Factor],$A16)),INDEX(vintage_overview,$A16,H$1)))</f>
        <v>#N/A</v>
      </c>
      <c r="I16" s="13" t="e">
        <f>IF(ISERROR(I$2),NA(),IF($A16&gt;I$3,MIN(100%,INDEX(vintage_EXT_overview,$A16-1,I$1)*INDEX(vintage_EXT[Growth Factor],$A16)),INDEX(vintage_overview,$A16,I$1)))</f>
        <v>#N/A</v>
      </c>
      <c r="J16" s="13" t="e">
        <f>IF(ISERROR(J$2),NA(),IF($A16&gt;J$3,MIN(100%,INDEX(vintage_EXT_overview,$A16-1,J$1)*INDEX(vintage_EXT[Growth Factor],$A16)),INDEX(vintage_overview,$A16,J$1)))</f>
        <v>#N/A</v>
      </c>
      <c r="K16" s="13" t="e">
        <f>IF(ISERROR(K$2),NA(),IF($A16&gt;K$3,MIN(100%,INDEX(vintage_EXT_overview,$A16-1,K$1)*INDEX(vintage_EXT[Growth Factor],$A16)),INDEX(vintage_overview,$A16,K$1)))</f>
        <v>#N/A</v>
      </c>
      <c r="L16" s="13" t="e">
        <f>IF(ISERROR(L$2),NA(),IF($A16&gt;L$3,MIN(100%,INDEX(vintage_EXT_overview,$A16-1,L$1)*INDEX(vintage_EXT[Growth Factor],$A16)),INDEX(vintage_overview,$A16,L$1)))</f>
        <v>#N/A</v>
      </c>
      <c r="M16" s="13" t="e">
        <f>IF(ISERROR(M$2),NA(),IF($A16&gt;M$3,MIN(100%,INDEX(vintage_EXT_overview,$A16-1,M$1)*INDEX(vintage_EXT[Growth Factor],$A16)),INDEX(vintage_overview,$A16,M$1)))</f>
        <v>#N/A</v>
      </c>
      <c r="N16" s="13" t="e">
        <f>IF(ISERROR(N$2),NA(),IF($A16&gt;N$3,MIN(100%,INDEX(vintage_EXT_overview,$A16-1,N$1)*INDEX(vintage_EXT[Growth Factor],$A16)),INDEX(vintage_overview,$A16,N$1)))</f>
        <v>#N/A</v>
      </c>
      <c r="O16" s="13" t="e">
        <f>IF(ISERROR(O$2),NA(),IF($A16&gt;O$3,MIN(100%,INDEX(vintage_EXT_overview,$A16-1,O$1)*INDEX(vintage_EXT[Growth Factor],$A16)),INDEX(vintage_overview,$A16,O$1)))</f>
        <v>#N/A</v>
      </c>
      <c r="P16" s="13" t="e">
        <f>IF(ISERROR(P$2),NA(),IF($A16&gt;P$3,MIN(100%,INDEX(vintage_EXT_overview,$A16-1,P$1)*INDEX(vintage_EXT[Growth Factor],$A16)),INDEX(vintage_overview,$A16,P$1)))</f>
        <v>#N/A</v>
      </c>
      <c r="Q16" s="13" t="e">
        <f>IF(ISERROR(Q$2),NA(),IF($A16&gt;Q$3,MIN(100%,INDEX(vintage_EXT_overview,$A16-1,Q$1)*INDEX(vintage_EXT[Growth Factor],$A16)),INDEX(vintage_overview,$A16,Q$1)))</f>
        <v>#N/A</v>
      </c>
      <c r="R16" s="13" t="e">
        <f>IF(ISERROR(R$2),NA(),IF($A16&gt;R$3,MIN(100%,INDEX(vintage_EXT_overview,$A16-1,R$1)*INDEX(vintage_EXT[Growth Factor],$A16)),INDEX(vintage_overview,$A16,R$1)))</f>
        <v>#N/A</v>
      </c>
      <c r="S16" s="13" t="e">
        <f>IF(ISERROR(S$2),NA(),IF($A16&gt;S$3,MIN(100%,INDEX(vintage_EXT_overview,$A16-1,S$1)*INDEX(vintage_EXT[Growth Factor],$A16)),INDEX(vintage_overview,$A16,S$1)))</f>
        <v>#N/A</v>
      </c>
      <c r="T16" s="13" t="e">
        <f>IF(ISERROR(T$2),NA(),IF($A16&gt;T$3,MIN(100%,INDEX(vintage_EXT_overview,$A16-1,T$1)*INDEX(vintage_EXT[Growth Factor],$A16)),INDEX(vintage_overview,$A16,T$1)))</f>
        <v>#N/A</v>
      </c>
      <c r="U16" s="14" t="e">
        <f>IF(ISERROR(U$2),NA(),IF($A16&gt;U$3,MIN(100%,INDEX(vintage_EXT_overview,$A16-1,U$1)*INDEX(vintage_EXT[Growth Factor],$A16)),INDEX(vintage_overview,$A16,U$1)))</f>
        <v>#N/A</v>
      </c>
      <c r="V16" s="24"/>
      <c r="X16" s="20">
        <v>9</v>
      </c>
      <c r="Y16" s="13">
        <f t="array" aca="1" ref="Y16" ca="1">IFERROR(SUM((vintage_EXT[[#This Row],[Period]]&lt;=max_periods_vnt)*(IFERROR(INDEX(vintage_overview,vintage_EXT[[#This Row],[Period]],),0)-IF(vintage_EXT[[#This Row],[Period]]&gt;1,IFERROR(INDEX(vintage_overview,vintage_EXT[[#This Row],[Period]]-1,),0),0))*INDIRECT(weights_type))/SUM((vintage_EXT[[#This Row],[Period]]&lt;=max_periods_vnt)*INDIRECT(weights_type)),0%)</f>
        <v>0</v>
      </c>
      <c r="Z16" s="13">
        <f t="array" ref="Z16">SUM((vintage_EXT[[#This Row],[Period]]=vintage_defaults[Period])*vintage_defaults[EXT Parts])</f>
        <v>0</v>
      </c>
      <c r="AA16" s="13">
        <f ca="1">MIN(vintage_EXT[[#This Row],[Vintage Δ]]+IF(vintage_EXT[[#This Row],[Period]]&gt;1,INDEX(vintage_EXT[Vintage],vintage_EXT[[#This Row],[Period]]-1),0),100%)</f>
        <v>1.5027272727272726E-2</v>
      </c>
      <c r="AB16" s="22">
        <f ca="1">IF(vintage_EXT[[#This Row],[Period]]&gt;1,vintage_EXT[[#This Row],[Vintage]]/INDEX(vintage_EXT[Vintage],vintage_EXT[[#This Row],[Period]]-1),1)</f>
        <v>1</v>
      </c>
      <c r="AC16">
        <f t="array" ref="AC16">SUM((vintage_defaults[Period]=vintage_EXT[[#This Row],[Period]])*1)</f>
        <v>0</v>
      </c>
      <c r="AD16">
        <f t="array" ref="AD16">SUM((vintage_defaults[Period]=vintage_EXT[[#This Row],[Period]])*vintage_defaults[Original Balance (EUR)])</f>
        <v>0</v>
      </c>
      <c r="AE16" s="1">
        <f t="array" aca="1" ref="AE16" ca="1">NTV_total_N/(NTV_total_N-1)*SUM((IFERROR(INDEX(vintage_EXT_overview,vintage_EXT[[#This Row],[Period]],),0)-vintage_EXT[[#This Row],[Vintage]])^2*INDIRECT(weights_type))</f>
        <v>1.3715537190082642E-5</v>
      </c>
      <c r="AF16" s="4">
        <f ca="1">SQRT(vintage_EXT[[#This Row],[Variance]])/vintage_EXT[[#This Row],[Vintage]]</f>
        <v>0.24644853600472011</v>
      </c>
    </row>
    <row r="17" spans="1:32" x14ac:dyDescent="0.3">
      <c r="A17">
        <v>10</v>
      </c>
      <c r="B17" s="15" t="e">
        <f>IF(ISERROR(B$2),NA(),IF($A17&gt;B$3,MIN(100%,INDEX(vintage_EXT_overview,$A17-1,B$1)*INDEX(vintage_EXT[Growth Factor],$A17)),INDEX(vintage_overview,$A17,B$1)))</f>
        <v>#N/A</v>
      </c>
      <c r="C17" s="16" t="e">
        <f>IF(ISERROR(C$2),NA(),IF($A17&gt;C$3,MIN(100%,INDEX(vintage_EXT_overview,$A17-1,C$1)*INDEX(vintage_EXT[Growth Factor],$A17)),INDEX(vintage_overview,$A17,C$1)))</f>
        <v>#N/A</v>
      </c>
      <c r="D17" s="16" t="e">
        <f>IF(ISERROR(D$2),NA(),IF($A17&gt;D$3,MIN(100%,INDEX(vintage_EXT_overview,$A17-1,D$1)*INDEX(vintage_EXT[Growth Factor],$A17)),INDEX(vintage_overview,$A17,D$1)))</f>
        <v>#N/A</v>
      </c>
      <c r="E17" s="16" t="e">
        <f>IF(ISERROR(E$2),NA(),IF($A17&gt;E$3,MIN(100%,INDEX(vintage_EXT_overview,$A17-1,E$1)*INDEX(vintage_EXT[Growth Factor],$A17)),INDEX(vintage_overview,$A17,E$1)))</f>
        <v>#N/A</v>
      </c>
      <c r="F17" s="16">
        <f ca="1">IF(ISERROR(F$2),NA(),IF($A17&gt;F$3,MIN(100%,INDEX(vintage_EXT_overview,$A17-1,F$1)*INDEX(vintage_EXT[Growth Factor],$A17)),INDEX(vintage_overview,$A17,F$1)))</f>
        <v>1.6799999999999999E-2</v>
      </c>
      <c r="G17" s="16">
        <f ca="1">IF(ISERROR(G$2),NA(),IF($A17&gt;G$3,MIN(100%,INDEX(vintage_EXT_overview,$A17-1,G$1)*INDEX(vintage_EXT[Growth Factor],$A17)),INDEX(vintage_overview,$A17,G$1)))</f>
        <v>1.1599999999999999E-2</v>
      </c>
      <c r="H17" s="16" t="e">
        <f>IF(ISERROR(H$2),NA(),IF($A17&gt;H$3,MIN(100%,INDEX(vintage_EXT_overview,$A17-1,H$1)*INDEX(vintage_EXT[Growth Factor],$A17)),INDEX(vintage_overview,$A17,H$1)))</f>
        <v>#N/A</v>
      </c>
      <c r="I17" s="16" t="e">
        <f>IF(ISERROR(I$2),NA(),IF($A17&gt;I$3,MIN(100%,INDEX(vintage_EXT_overview,$A17-1,I$1)*INDEX(vintage_EXT[Growth Factor],$A17)),INDEX(vintage_overview,$A17,I$1)))</f>
        <v>#N/A</v>
      </c>
      <c r="J17" s="16" t="e">
        <f>IF(ISERROR(J$2),NA(),IF($A17&gt;J$3,MIN(100%,INDEX(vintage_EXT_overview,$A17-1,J$1)*INDEX(vintage_EXT[Growth Factor],$A17)),INDEX(vintage_overview,$A17,J$1)))</f>
        <v>#N/A</v>
      </c>
      <c r="K17" s="16" t="e">
        <f>IF(ISERROR(K$2),NA(),IF($A17&gt;K$3,MIN(100%,INDEX(vintage_EXT_overview,$A17-1,K$1)*INDEX(vintage_EXT[Growth Factor],$A17)),INDEX(vintage_overview,$A17,K$1)))</f>
        <v>#N/A</v>
      </c>
      <c r="L17" s="16" t="e">
        <f>IF(ISERROR(L$2),NA(),IF($A17&gt;L$3,MIN(100%,INDEX(vintage_EXT_overview,$A17-1,L$1)*INDEX(vintage_EXT[Growth Factor],$A17)),INDEX(vintage_overview,$A17,L$1)))</f>
        <v>#N/A</v>
      </c>
      <c r="M17" s="16" t="e">
        <f>IF(ISERROR(M$2),NA(),IF($A17&gt;M$3,MIN(100%,INDEX(vintage_EXT_overview,$A17-1,M$1)*INDEX(vintage_EXT[Growth Factor],$A17)),INDEX(vintage_overview,$A17,M$1)))</f>
        <v>#N/A</v>
      </c>
      <c r="N17" s="16" t="e">
        <f>IF(ISERROR(N$2),NA(),IF($A17&gt;N$3,MIN(100%,INDEX(vintage_EXT_overview,$A17-1,N$1)*INDEX(vintage_EXT[Growth Factor],$A17)),INDEX(vintage_overview,$A17,N$1)))</f>
        <v>#N/A</v>
      </c>
      <c r="O17" s="16" t="e">
        <f>IF(ISERROR(O$2),NA(),IF($A17&gt;O$3,MIN(100%,INDEX(vintage_EXT_overview,$A17-1,O$1)*INDEX(vintage_EXT[Growth Factor],$A17)),INDEX(vintage_overview,$A17,O$1)))</f>
        <v>#N/A</v>
      </c>
      <c r="P17" s="16" t="e">
        <f>IF(ISERROR(P$2),NA(),IF($A17&gt;P$3,MIN(100%,INDEX(vintage_EXT_overview,$A17-1,P$1)*INDEX(vintage_EXT[Growth Factor],$A17)),INDEX(vintage_overview,$A17,P$1)))</f>
        <v>#N/A</v>
      </c>
      <c r="Q17" s="16" t="e">
        <f>IF(ISERROR(Q$2),NA(),IF($A17&gt;Q$3,MIN(100%,INDEX(vintage_EXT_overview,$A17-1,Q$1)*INDEX(vintage_EXT[Growth Factor],$A17)),INDEX(vintage_overview,$A17,Q$1)))</f>
        <v>#N/A</v>
      </c>
      <c r="R17" s="16" t="e">
        <f>IF(ISERROR(R$2),NA(),IF($A17&gt;R$3,MIN(100%,INDEX(vintage_EXT_overview,$A17-1,R$1)*INDEX(vintage_EXT[Growth Factor],$A17)),INDEX(vintage_overview,$A17,R$1)))</f>
        <v>#N/A</v>
      </c>
      <c r="S17" s="16" t="e">
        <f>IF(ISERROR(S$2),NA(),IF($A17&gt;S$3,MIN(100%,INDEX(vintage_EXT_overview,$A17-1,S$1)*INDEX(vintage_EXT[Growth Factor],$A17)),INDEX(vintage_overview,$A17,S$1)))</f>
        <v>#N/A</v>
      </c>
      <c r="T17" s="16" t="e">
        <f>IF(ISERROR(T$2),NA(),IF($A17&gt;T$3,MIN(100%,INDEX(vintage_EXT_overview,$A17-1,T$1)*INDEX(vintage_EXT[Growth Factor],$A17)),INDEX(vintage_overview,$A17,T$1)))</f>
        <v>#N/A</v>
      </c>
      <c r="U17" s="17" t="e">
        <f>IF(ISERROR(U$2),NA(),IF($A17&gt;U$3,MIN(100%,INDEX(vintage_EXT_overview,$A17-1,U$1)*INDEX(vintage_EXT[Growth Factor],$A17)),INDEX(vintage_overview,$A17,U$1)))</f>
        <v>#N/A</v>
      </c>
      <c r="V17" s="24"/>
      <c r="X17" s="21">
        <v>10</v>
      </c>
      <c r="Y17" s="16">
        <f t="array" aca="1" ref="Y17" ca="1">IFERROR(SUM((vintage_EXT[[#This Row],[Period]]&lt;=max_periods_vnt)*(IFERROR(INDEX(vintage_overview,vintage_EXT[[#This Row],[Period]],),0)-IF(vintage_EXT[[#This Row],[Period]]&gt;1,IFERROR(INDEX(vintage_overview,vintage_EXT[[#This Row],[Period]]-1,),0),0))*INDIRECT(weights_type))/SUM((vintage_EXT[[#This Row],[Period]]&lt;=max_periods_vnt)*INDIRECT(weights_type)),0%)</f>
        <v>0</v>
      </c>
      <c r="Z17" s="16">
        <f t="array" ref="Z17">SUM((vintage_EXT[[#This Row],[Period]]=vintage_defaults[Period])*vintage_defaults[EXT Parts])</f>
        <v>0</v>
      </c>
      <c r="AA17" s="16">
        <f ca="1">MIN(vintage_EXT[[#This Row],[Vintage Δ]]+IF(vintage_EXT[[#This Row],[Period]]&gt;1,INDEX(vintage_EXT[Vintage],vintage_EXT[[#This Row],[Period]]-1),0),100%)</f>
        <v>1.5027272727272726E-2</v>
      </c>
      <c r="AB17" s="23">
        <f ca="1">IF(vintage_EXT[[#This Row],[Period]]&gt;1,vintage_EXT[[#This Row],[Vintage]]/INDEX(vintage_EXT[Vintage],vintage_EXT[[#This Row],[Period]]-1),1)</f>
        <v>1</v>
      </c>
      <c r="AC17">
        <f t="array" ref="AC17">SUM((vintage_defaults[Period]=vintage_EXT[[#This Row],[Period]])*1)</f>
        <v>0</v>
      </c>
      <c r="AD17">
        <f t="array" ref="AD17">SUM((vintage_defaults[Period]=vintage_EXT[[#This Row],[Period]])*vintage_defaults[Original Balance (EUR)])</f>
        <v>0</v>
      </c>
      <c r="AE17" s="1">
        <f t="array" aca="1" ref="AE17" ca="1">NTV_total_N/(NTV_total_N-1)*SUM((IFERROR(INDEX(vintage_EXT_overview,vintage_EXT[[#This Row],[Period]],),0)-vintage_EXT[[#This Row],[Vintage]])^2*INDIRECT(weights_type))</f>
        <v>1.3715537190082642E-5</v>
      </c>
      <c r="AF17" s="4">
        <f ca="1">SQRT(vintage_EXT[[#This Row],[Variance]])/vintage_EXT[[#This Row],[Vintage]]</f>
        <v>0.24644853600472011</v>
      </c>
    </row>
    <row r="18" spans="1:32" x14ac:dyDescent="0.3">
      <c r="A18">
        <v>11</v>
      </c>
      <c r="B18" s="12" t="e">
        <f>IF(ISERROR(B$2),NA(),IF($A18&gt;B$3,MIN(100%,INDEX(vintage_EXT_overview,$A18-1,B$1)*INDEX(vintage_EXT[Growth Factor],$A18)),INDEX(vintage_overview,$A18,B$1)))</f>
        <v>#N/A</v>
      </c>
      <c r="C18" s="13" t="e">
        <f>IF(ISERROR(C$2),NA(),IF($A18&gt;C$3,MIN(100%,INDEX(vintage_EXT_overview,$A18-1,C$1)*INDEX(vintage_EXT[Growth Factor],$A18)),INDEX(vintage_overview,$A18,C$1)))</f>
        <v>#N/A</v>
      </c>
      <c r="D18" s="13" t="e">
        <f>IF(ISERROR(D$2),NA(),IF($A18&gt;D$3,MIN(100%,INDEX(vintage_EXT_overview,$A18-1,D$1)*INDEX(vintage_EXT[Growth Factor],$A18)),INDEX(vintage_overview,$A18,D$1)))</f>
        <v>#N/A</v>
      </c>
      <c r="E18" s="13" t="e">
        <f>IF(ISERROR(E$2),NA(),IF($A18&gt;E$3,MIN(100%,INDEX(vintage_EXT_overview,$A18-1,E$1)*INDEX(vintage_EXT[Growth Factor],$A18)),INDEX(vintage_overview,$A18,E$1)))</f>
        <v>#N/A</v>
      </c>
      <c r="F18" s="13">
        <f ca="1">IF(ISERROR(F$2),NA(),IF($A18&gt;F$3,MIN(100%,INDEX(vintage_EXT_overview,$A18-1,F$1)*INDEX(vintage_EXT[Growth Factor],$A18)),INDEX(vintage_overview,$A18,F$1)))</f>
        <v>1.6799999999999999E-2</v>
      </c>
      <c r="G18" s="13">
        <f ca="1">IF(ISERROR(G$2),NA(),IF($A18&gt;G$3,MIN(100%,INDEX(vintage_EXT_overview,$A18-1,G$1)*INDEX(vintage_EXT[Growth Factor],$A18)),INDEX(vintage_overview,$A18,G$1)))</f>
        <v>1.1599999999999999E-2</v>
      </c>
      <c r="H18" s="13" t="e">
        <f>IF(ISERROR(H$2),NA(),IF($A18&gt;H$3,MIN(100%,INDEX(vintage_EXT_overview,$A18-1,H$1)*INDEX(vintage_EXT[Growth Factor],$A18)),INDEX(vintage_overview,$A18,H$1)))</f>
        <v>#N/A</v>
      </c>
      <c r="I18" s="13" t="e">
        <f>IF(ISERROR(I$2),NA(),IF($A18&gt;I$3,MIN(100%,INDEX(vintage_EXT_overview,$A18-1,I$1)*INDEX(vintage_EXT[Growth Factor],$A18)),INDEX(vintage_overview,$A18,I$1)))</f>
        <v>#N/A</v>
      </c>
      <c r="J18" s="13" t="e">
        <f>IF(ISERROR(J$2),NA(),IF($A18&gt;J$3,MIN(100%,INDEX(vintage_EXT_overview,$A18-1,J$1)*INDEX(vintage_EXT[Growth Factor],$A18)),INDEX(vintage_overview,$A18,J$1)))</f>
        <v>#N/A</v>
      </c>
      <c r="K18" s="13" t="e">
        <f>IF(ISERROR(K$2),NA(),IF($A18&gt;K$3,MIN(100%,INDEX(vintage_EXT_overview,$A18-1,K$1)*INDEX(vintage_EXT[Growth Factor],$A18)),INDEX(vintage_overview,$A18,K$1)))</f>
        <v>#N/A</v>
      </c>
      <c r="L18" s="13" t="e">
        <f>IF(ISERROR(L$2),NA(),IF($A18&gt;L$3,MIN(100%,INDEX(vintage_EXT_overview,$A18-1,L$1)*INDEX(vintage_EXT[Growth Factor],$A18)),INDEX(vintage_overview,$A18,L$1)))</f>
        <v>#N/A</v>
      </c>
      <c r="M18" s="13" t="e">
        <f>IF(ISERROR(M$2),NA(),IF($A18&gt;M$3,MIN(100%,INDEX(vintage_EXT_overview,$A18-1,M$1)*INDEX(vintage_EXT[Growth Factor],$A18)),INDEX(vintage_overview,$A18,M$1)))</f>
        <v>#N/A</v>
      </c>
      <c r="N18" s="13" t="e">
        <f>IF(ISERROR(N$2),NA(),IF($A18&gt;N$3,MIN(100%,INDEX(vintage_EXT_overview,$A18-1,N$1)*INDEX(vintage_EXT[Growth Factor],$A18)),INDEX(vintage_overview,$A18,N$1)))</f>
        <v>#N/A</v>
      </c>
      <c r="O18" s="13" t="e">
        <f>IF(ISERROR(O$2),NA(),IF($A18&gt;O$3,MIN(100%,INDEX(vintage_EXT_overview,$A18-1,O$1)*INDEX(vintage_EXT[Growth Factor],$A18)),INDEX(vintage_overview,$A18,O$1)))</f>
        <v>#N/A</v>
      </c>
      <c r="P18" s="13" t="e">
        <f>IF(ISERROR(P$2),NA(),IF($A18&gt;P$3,MIN(100%,INDEX(vintage_EXT_overview,$A18-1,P$1)*INDEX(vintage_EXT[Growth Factor],$A18)),INDEX(vintage_overview,$A18,P$1)))</f>
        <v>#N/A</v>
      </c>
      <c r="Q18" s="13" t="e">
        <f>IF(ISERROR(Q$2),NA(),IF($A18&gt;Q$3,MIN(100%,INDEX(vintage_EXT_overview,$A18-1,Q$1)*INDEX(vintage_EXT[Growth Factor],$A18)),INDEX(vintage_overview,$A18,Q$1)))</f>
        <v>#N/A</v>
      </c>
      <c r="R18" s="13" t="e">
        <f>IF(ISERROR(R$2),NA(),IF($A18&gt;R$3,MIN(100%,INDEX(vintage_EXT_overview,$A18-1,R$1)*INDEX(vintage_EXT[Growth Factor],$A18)),INDEX(vintage_overview,$A18,R$1)))</f>
        <v>#N/A</v>
      </c>
      <c r="S18" s="13" t="e">
        <f>IF(ISERROR(S$2),NA(),IF($A18&gt;S$3,MIN(100%,INDEX(vintage_EXT_overview,$A18-1,S$1)*INDEX(vintage_EXT[Growth Factor],$A18)),INDEX(vintage_overview,$A18,S$1)))</f>
        <v>#N/A</v>
      </c>
      <c r="T18" s="13" t="e">
        <f>IF(ISERROR(T$2),NA(),IF($A18&gt;T$3,MIN(100%,INDEX(vintage_EXT_overview,$A18-1,T$1)*INDEX(vintage_EXT[Growth Factor],$A18)),INDEX(vintage_overview,$A18,T$1)))</f>
        <v>#N/A</v>
      </c>
      <c r="U18" s="14" t="e">
        <f>IF(ISERROR(U$2),NA(),IF($A18&gt;U$3,MIN(100%,INDEX(vintage_EXT_overview,$A18-1,U$1)*INDEX(vintage_EXT[Growth Factor],$A18)),INDEX(vintage_overview,$A18,U$1)))</f>
        <v>#N/A</v>
      </c>
      <c r="V18" s="24"/>
      <c r="X18" s="20">
        <v>11</v>
      </c>
      <c r="Y18" s="13">
        <f t="array" aca="1" ref="Y18" ca="1">IFERROR(SUM((vintage_EXT[[#This Row],[Period]]&lt;=max_periods_vnt)*(IFERROR(INDEX(vintage_overview,vintage_EXT[[#This Row],[Period]],),0)-IF(vintage_EXT[[#This Row],[Period]]&gt;1,IFERROR(INDEX(vintage_overview,vintage_EXT[[#This Row],[Period]]-1,),0),0))*INDIRECT(weights_type))/SUM((vintage_EXT[[#This Row],[Period]]&lt;=max_periods_vnt)*INDIRECT(weights_type)),0%)</f>
        <v>0</v>
      </c>
      <c r="Z18" s="13">
        <f t="array" ref="Z18">SUM((vintage_EXT[[#This Row],[Period]]=vintage_defaults[Period])*vintage_defaults[EXT Parts])</f>
        <v>0</v>
      </c>
      <c r="AA18" s="13">
        <f ca="1">MIN(vintage_EXT[[#This Row],[Vintage Δ]]+IF(vintage_EXT[[#This Row],[Period]]&gt;1,INDEX(vintage_EXT[Vintage],vintage_EXT[[#This Row],[Period]]-1),0),100%)</f>
        <v>1.5027272727272726E-2</v>
      </c>
      <c r="AB18" s="22">
        <f ca="1">IF(vintage_EXT[[#This Row],[Period]]&gt;1,vintage_EXT[[#This Row],[Vintage]]/INDEX(vintage_EXT[Vintage],vintage_EXT[[#This Row],[Period]]-1),1)</f>
        <v>1</v>
      </c>
      <c r="AC18">
        <f t="array" ref="AC18">SUM((vintage_defaults[Period]=vintage_EXT[[#This Row],[Period]])*1)</f>
        <v>0</v>
      </c>
      <c r="AD18">
        <f t="array" ref="AD18">SUM((vintage_defaults[Period]=vintage_EXT[[#This Row],[Period]])*vintage_defaults[Original Balance (EUR)])</f>
        <v>0</v>
      </c>
      <c r="AE18" s="1">
        <f t="array" aca="1" ref="AE18" ca="1">NTV_total_N/(NTV_total_N-1)*SUM((IFERROR(INDEX(vintage_EXT_overview,vintage_EXT[[#This Row],[Period]],),0)-vintage_EXT[[#This Row],[Vintage]])^2*INDIRECT(weights_type))</f>
        <v>1.3715537190082642E-5</v>
      </c>
      <c r="AF18" s="4">
        <f ca="1">SQRT(vintage_EXT[[#This Row],[Variance]])/vintage_EXT[[#This Row],[Vintage]]</f>
        <v>0.24644853600472011</v>
      </c>
    </row>
    <row r="19" spans="1:32" x14ac:dyDescent="0.3">
      <c r="A19">
        <v>12</v>
      </c>
      <c r="B19" s="15" t="e">
        <f>IF(ISERROR(B$2),NA(),IF($A19&gt;B$3,MIN(100%,INDEX(vintage_EXT_overview,$A19-1,B$1)*INDEX(vintage_EXT[Growth Factor],$A19)),INDEX(vintage_overview,$A19,B$1)))</f>
        <v>#N/A</v>
      </c>
      <c r="C19" s="16" t="e">
        <f>IF(ISERROR(C$2),NA(),IF($A19&gt;C$3,MIN(100%,INDEX(vintage_EXT_overview,$A19-1,C$1)*INDEX(vintage_EXT[Growth Factor],$A19)),INDEX(vintage_overview,$A19,C$1)))</f>
        <v>#N/A</v>
      </c>
      <c r="D19" s="16" t="e">
        <f>IF(ISERROR(D$2),NA(),IF($A19&gt;D$3,MIN(100%,INDEX(vintage_EXT_overview,$A19-1,D$1)*INDEX(vintage_EXT[Growth Factor],$A19)),INDEX(vintage_overview,$A19,D$1)))</f>
        <v>#N/A</v>
      </c>
      <c r="E19" s="16" t="e">
        <f>IF(ISERROR(E$2),NA(),IF($A19&gt;E$3,MIN(100%,INDEX(vintage_EXT_overview,$A19-1,E$1)*INDEX(vintage_EXT[Growth Factor],$A19)),INDEX(vintage_overview,$A19,E$1)))</f>
        <v>#N/A</v>
      </c>
      <c r="F19" s="16">
        <f ca="1">IF(ISERROR(F$2),NA(),IF($A19&gt;F$3,MIN(100%,INDEX(vintage_EXT_overview,$A19-1,F$1)*INDEX(vintage_EXT[Growth Factor],$A19)),INDEX(vintage_overview,$A19,F$1)))</f>
        <v>1.6799999999999999E-2</v>
      </c>
      <c r="G19" s="16">
        <f ca="1">IF(ISERROR(G$2),NA(),IF($A19&gt;G$3,MIN(100%,INDEX(vintage_EXT_overview,$A19-1,G$1)*INDEX(vintage_EXT[Growth Factor],$A19)),INDEX(vintage_overview,$A19,G$1)))</f>
        <v>1.1599999999999999E-2</v>
      </c>
      <c r="H19" s="16" t="e">
        <f>IF(ISERROR(H$2),NA(),IF($A19&gt;H$3,MIN(100%,INDEX(vintage_EXT_overview,$A19-1,H$1)*INDEX(vintage_EXT[Growth Factor],$A19)),INDEX(vintage_overview,$A19,H$1)))</f>
        <v>#N/A</v>
      </c>
      <c r="I19" s="16" t="e">
        <f>IF(ISERROR(I$2),NA(),IF($A19&gt;I$3,MIN(100%,INDEX(vintage_EXT_overview,$A19-1,I$1)*INDEX(vintage_EXT[Growth Factor],$A19)),INDEX(vintage_overview,$A19,I$1)))</f>
        <v>#N/A</v>
      </c>
      <c r="J19" s="16" t="e">
        <f>IF(ISERROR(J$2),NA(),IF($A19&gt;J$3,MIN(100%,INDEX(vintage_EXT_overview,$A19-1,J$1)*INDEX(vintage_EXT[Growth Factor],$A19)),INDEX(vintage_overview,$A19,J$1)))</f>
        <v>#N/A</v>
      </c>
      <c r="K19" s="16" t="e">
        <f>IF(ISERROR(K$2),NA(),IF($A19&gt;K$3,MIN(100%,INDEX(vintage_EXT_overview,$A19-1,K$1)*INDEX(vintage_EXT[Growth Factor],$A19)),INDEX(vintage_overview,$A19,K$1)))</f>
        <v>#N/A</v>
      </c>
      <c r="L19" s="16" t="e">
        <f>IF(ISERROR(L$2),NA(),IF($A19&gt;L$3,MIN(100%,INDEX(vintage_EXT_overview,$A19-1,L$1)*INDEX(vintage_EXT[Growth Factor],$A19)),INDEX(vintage_overview,$A19,L$1)))</f>
        <v>#N/A</v>
      </c>
      <c r="M19" s="16" t="e">
        <f>IF(ISERROR(M$2),NA(),IF($A19&gt;M$3,MIN(100%,INDEX(vintage_EXT_overview,$A19-1,M$1)*INDEX(vintage_EXT[Growth Factor],$A19)),INDEX(vintage_overview,$A19,M$1)))</f>
        <v>#N/A</v>
      </c>
      <c r="N19" s="16" t="e">
        <f>IF(ISERROR(N$2),NA(),IF($A19&gt;N$3,MIN(100%,INDEX(vintage_EXT_overview,$A19-1,N$1)*INDEX(vintage_EXT[Growth Factor],$A19)),INDEX(vintage_overview,$A19,N$1)))</f>
        <v>#N/A</v>
      </c>
      <c r="O19" s="16" t="e">
        <f>IF(ISERROR(O$2),NA(),IF($A19&gt;O$3,MIN(100%,INDEX(vintage_EXT_overview,$A19-1,O$1)*INDEX(vintage_EXT[Growth Factor],$A19)),INDEX(vintage_overview,$A19,O$1)))</f>
        <v>#N/A</v>
      </c>
      <c r="P19" s="16" t="e">
        <f>IF(ISERROR(P$2),NA(),IF($A19&gt;P$3,MIN(100%,INDEX(vintage_EXT_overview,$A19-1,P$1)*INDEX(vintage_EXT[Growth Factor],$A19)),INDEX(vintage_overview,$A19,P$1)))</f>
        <v>#N/A</v>
      </c>
      <c r="Q19" s="16" t="e">
        <f>IF(ISERROR(Q$2),NA(),IF($A19&gt;Q$3,MIN(100%,INDEX(vintage_EXT_overview,$A19-1,Q$1)*INDEX(vintage_EXT[Growth Factor],$A19)),INDEX(vintage_overview,$A19,Q$1)))</f>
        <v>#N/A</v>
      </c>
      <c r="R19" s="16" t="e">
        <f>IF(ISERROR(R$2),NA(),IF($A19&gt;R$3,MIN(100%,INDEX(vintage_EXT_overview,$A19-1,R$1)*INDEX(vintage_EXT[Growth Factor],$A19)),INDEX(vintage_overview,$A19,R$1)))</f>
        <v>#N/A</v>
      </c>
      <c r="S19" s="16" t="e">
        <f>IF(ISERROR(S$2),NA(),IF($A19&gt;S$3,MIN(100%,INDEX(vintage_EXT_overview,$A19-1,S$1)*INDEX(vintage_EXT[Growth Factor],$A19)),INDEX(vintage_overview,$A19,S$1)))</f>
        <v>#N/A</v>
      </c>
      <c r="T19" s="16" t="e">
        <f>IF(ISERROR(T$2),NA(),IF($A19&gt;T$3,MIN(100%,INDEX(vintage_EXT_overview,$A19-1,T$1)*INDEX(vintage_EXT[Growth Factor],$A19)),INDEX(vintage_overview,$A19,T$1)))</f>
        <v>#N/A</v>
      </c>
      <c r="U19" s="17" t="e">
        <f>IF(ISERROR(U$2),NA(),IF($A19&gt;U$3,MIN(100%,INDEX(vintage_EXT_overview,$A19-1,U$1)*INDEX(vintage_EXT[Growth Factor],$A19)),INDEX(vintage_overview,$A19,U$1)))</f>
        <v>#N/A</v>
      </c>
      <c r="V19" s="24"/>
      <c r="X19" s="21">
        <v>12</v>
      </c>
      <c r="Y19" s="16">
        <f t="array" aca="1" ref="Y19" ca="1">IFERROR(SUM((vintage_EXT[[#This Row],[Period]]&lt;=max_periods_vnt)*(IFERROR(INDEX(vintage_overview,vintage_EXT[[#This Row],[Period]],),0)-IF(vintage_EXT[[#This Row],[Period]]&gt;1,IFERROR(INDEX(vintage_overview,vintage_EXT[[#This Row],[Period]]-1,),0),0))*INDIRECT(weights_type))/SUM((vintage_EXT[[#This Row],[Period]]&lt;=max_periods_vnt)*INDIRECT(weights_type)),0%)</f>
        <v>0</v>
      </c>
      <c r="Z19" s="16">
        <f t="array" ref="Z19">SUM((vintage_EXT[[#This Row],[Period]]=vintage_defaults[Period])*vintage_defaults[EXT Parts])</f>
        <v>0</v>
      </c>
      <c r="AA19" s="16">
        <f ca="1">MIN(vintage_EXT[[#This Row],[Vintage Δ]]+IF(vintage_EXT[[#This Row],[Period]]&gt;1,INDEX(vintage_EXT[Vintage],vintage_EXT[[#This Row],[Period]]-1),0),100%)</f>
        <v>1.5027272727272726E-2</v>
      </c>
      <c r="AB19" s="23">
        <f ca="1">IF(vintage_EXT[[#This Row],[Period]]&gt;1,vintage_EXT[[#This Row],[Vintage]]/INDEX(vintage_EXT[Vintage],vintage_EXT[[#This Row],[Period]]-1),1)</f>
        <v>1</v>
      </c>
      <c r="AC19">
        <f t="array" ref="AC19">SUM((vintage_defaults[Period]=vintage_EXT[[#This Row],[Period]])*1)</f>
        <v>0</v>
      </c>
      <c r="AD19">
        <f t="array" ref="AD19">SUM((vintage_defaults[Period]=vintage_EXT[[#This Row],[Period]])*vintage_defaults[Original Balance (EUR)])</f>
        <v>0</v>
      </c>
      <c r="AE19" s="1">
        <f t="array" aca="1" ref="AE19" ca="1">NTV_total_N/(NTV_total_N-1)*SUM((IFERROR(INDEX(vintage_EXT_overview,vintage_EXT[[#This Row],[Period]],),0)-vintage_EXT[[#This Row],[Vintage]])^2*INDIRECT(weights_type))</f>
        <v>1.3715537190082642E-5</v>
      </c>
      <c r="AF19" s="4">
        <f ca="1">SQRT(vintage_EXT[[#This Row],[Variance]])/vintage_EXT[[#This Row],[Vintage]]</f>
        <v>0.24644853600472011</v>
      </c>
    </row>
    <row r="20" spans="1:32" x14ac:dyDescent="0.3">
      <c r="A20">
        <v>13</v>
      </c>
      <c r="B20" s="12" t="e">
        <f>IF(ISERROR(B$2),NA(),IF($A20&gt;B$3,MIN(100%,INDEX(vintage_EXT_overview,$A20-1,B$1)*INDEX(vintage_EXT[Growth Factor],$A20)),INDEX(vintage_overview,$A20,B$1)))</f>
        <v>#N/A</v>
      </c>
      <c r="C20" s="13" t="e">
        <f>IF(ISERROR(C$2),NA(),IF($A20&gt;C$3,MIN(100%,INDEX(vintage_EXT_overview,$A20-1,C$1)*INDEX(vintage_EXT[Growth Factor],$A20)),INDEX(vintage_overview,$A20,C$1)))</f>
        <v>#N/A</v>
      </c>
      <c r="D20" s="13" t="e">
        <f>IF(ISERROR(D$2),NA(),IF($A20&gt;D$3,MIN(100%,INDEX(vintage_EXT_overview,$A20-1,D$1)*INDEX(vintage_EXT[Growth Factor],$A20)),INDEX(vintage_overview,$A20,D$1)))</f>
        <v>#N/A</v>
      </c>
      <c r="E20" s="13" t="e">
        <f>IF(ISERROR(E$2),NA(),IF($A20&gt;E$3,MIN(100%,INDEX(vintage_EXT_overview,$A20-1,E$1)*INDEX(vintage_EXT[Growth Factor],$A20)),INDEX(vintage_overview,$A20,E$1)))</f>
        <v>#N/A</v>
      </c>
      <c r="F20" s="13">
        <f ca="1">IF(ISERROR(F$2),NA(),IF($A20&gt;F$3,MIN(100%,INDEX(vintage_EXT_overview,$A20-1,F$1)*INDEX(vintage_EXT[Growth Factor],$A20)),INDEX(vintage_overview,$A20,F$1)))</f>
        <v>1.6799999999999999E-2</v>
      </c>
      <c r="G20" s="13">
        <f ca="1">IF(ISERROR(G$2),NA(),IF($A20&gt;G$3,MIN(100%,INDEX(vintage_EXT_overview,$A20-1,G$1)*INDEX(vintage_EXT[Growth Factor],$A20)),INDEX(vintage_overview,$A20,G$1)))</f>
        <v>1.1599999999999999E-2</v>
      </c>
      <c r="H20" s="13" t="e">
        <f>IF(ISERROR(H$2),NA(),IF($A20&gt;H$3,MIN(100%,INDEX(vintage_EXT_overview,$A20-1,H$1)*INDEX(vintage_EXT[Growth Factor],$A20)),INDEX(vintage_overview,$A20,H$1)))</f>
        <v>#N/A</v>
      </c>
      <c r="I20" s="13" t="e">
        <f>IF(ISERROR(I$2),NA(),IF($A20&gt;I$3,MIN(100%,INDEX(vintage_EXT_overview,$A20-1,I$1)*INDEX(vintage_EXT[Growth Factor],$A20)),INDEX(vintage_overview,$A20,I$1)))</f>
        <v>#N/A</v>
      </c>
      <c r="J20" s="13" t="e">
        <f>IF(ISERROR(J$2),NA(),IF($A20&gt;J$3,MIN(100%,INDEX(vintage_EXT_overview,$A20-1,J$1)*INDEX(vintage_EXT[Growth Factor],$A20)),INDEX(vintage_overview,$A20,J$1)))</f>
        <v>#N/A</v>
      </c>
      <c r="K20" s="13" t="e">
        <f>IF(ISERROR(K$2),NA(),IF($A20&gt;K$3,MIN(100%,INDEX(vintage_EXT_overview,$A20-1,K$1)*INDEX(vintage_EXT[Growth Factor],$A20)),INDEX(vintage_overview,$A20,K$1)))</f>
        <v>#N/A</v>
      </c>
      <c r="L20" s="13" t="e">
        <f>IF(ISERROR(L$2),NA(),IF($A20&gt;L$3,MIN(100%,INDEX(vintage_EXT_overview,$A20-1,L$1)*INDEX(vintage_EXT[Growth Factor],$A20)),INDEX(vintage_overview,$A20,L$1)))</f>
        <v>#N/A</v>
      </c>
      <c r="M20" s="13" t="e">
        <f>IF(ISERROR(M$2),NA(),IF($A20&gt;M$3,MIN(100%,INDEX(vintage_EXT_overview,$A20-1,M$1)*INDEX(vintage_EXT[Growth Factor],$A20)),INDEX(vintage_overview,$A20,M$1)))</f>
        <v>#N/A</v>
      </c>
      <c r="N20" s="13" t="e">
        <f>IF(ISERROR(N$2),NA(),IF($A20&gt;N$3,MIN(100%,INDEX(vintage_EXT_overview,$A20-1,N$1)*INDEX(vintage_EXT[Growth Factor],$A20)),INDEX(vintage_overview,$A20,N$1)))</f>
        <v>#N/A</v>
      </c>
      <c r="O20" s="13" t="e">
        <f>IF(ISERROR(O$2),NA(),IF($A20&gt;O$3,MIN(100%,INDEX(vintage_EXT_overview,$A20-1,O$1)*INDEX(vintage_EXT[Growth Factor],$A20)),INDEX(vintage_overview,$A20,O$1)))</f>
        <v>#N/A</v>
      </c>
      <c r="P20" s="13" t="e">
        <f>IF(ISERROR(P$2),NA(),IF($A20&gt;P$3,MIN(100%,INDEX(vintage_EXT_overview,$A20-1,P$1)*INDEX(vintage_EXT[Growth Factor],$A20)),INDEX(vintage_overview,$A20,P$1)))</f>
        <v>#N/A</v>
      </c>
      <c r="Q20" s="13" t="e">
        <f>IF(ISERROR(Q$2),NA(),IF($A20&gt;Q$3,MIN(100%,INDEX(vintage_EXT_overview,$A20-1,Q$1)*INDEX(vintage_EXT[Growth Factor],$A20)),INDEX(vintage_overview,$A20,Q$1)))</f>
        <v>#N/A</v>
      </c>
      <c r="R20" s="13" t="e">
        <f>IF(ISERROR(R$2),NA(),IF($A20&gt;R$3,MIN(100%,INDEX(vintage_EXT_overview,$A20-1,R$1)*INDEX(vintage_EXT[Growth Factor],$A20)),INDEX(vintage_overview,$A20,R$1)))</f>
        <v>#N/A</v>
      </c>
      <c r="S20" s="13" t="e">
        <f>IF(ISERROR(S$2),NA(),IF($A20&gt;S$3,MIN(100%,INDEX(vintage_EXT_overview,$A20-1,S$1)*INDEX(vintage_EXT[Growth Factor],$A20)),INDEX(vintage_overview,$A20,S$1)))</f>
        <v>#N/A</v>
      </c>
      <c r="T20" s="13" t="e">
        <f>IF(ISERROR(T$2),NA(),IF($A20&gt;T$3,MIN(100%,INDEX(vintage_EXT_overview,$A20-1,T$1)*INDEX(vintage_EXT[Growth Factor],$A20)),INDEX(vintage_overview,$A20,T$1)))</f>
        <v>#N/A</v>
      </c>
      <c r="U20" s="14" t="e">
        <f>IF(ISERROR(U$2),NA(),IF($A20&gt;U$3,MIN(100%,INDEX(vintage_EXT_overview,$A20-1,U$1)*INDEX(vintage_EXT[Growth Factor],$A20)),INDEX(vintage_overview,$A20,U$1)))</f>
        <v>#N/A</v>
      </c>
      <c r="X20" s="20">
        <v>13</v>
      </c>
      <c r="Y20" s="13">
        <f t="array" aca="1" ref="Y20" ca="1">IFERROR(SUM((vintage_EXT[[#This Row],[Period]]&lt;=max_periods_vnt)*(IFERROR(INDEX(vintage_overview,vintage_EXT[[#This Row],[Period]],),0)-IF(vintage_EXT[[#This Row],[Period]]&gt;1,IFERROR(INDEX(vintage_overview,vintage_EXT[[#This Row],[Period]]-1,),0),0))*INDIRECT(weights_type))/SUM((vintage_EXT[[#This Row],[Period]]&lt;=max_periods_vnt)*INDIRECT(weights_type)),0%)</f>
        <v>0</v>
      </c>
      <c r="Z20" s="13">
        <f t="array" ref="Z20">SUM((vintage_EXT[[#This Row],[Period]]=vintage_defaults[Period])*vintage_defaults[EXT Parts])</f>
        <v>0</v>
      </c>
      <c r="AA20" s="13">
        <f ca="1">MIN(vintage_EXT[[#This Row],[Vintage Δ]]+IF(vintage_EXT[[#This Row],[Period]]&gt;1,INDEX(vintage_EXT[Vintage],vintage_EXT[[#This Row],[Period]]-1),0),100%)</f>
        <v>1.5027272727272726E-2</v>
      </c>
      <c r="AB20" s="22">
        <f ca="1">IF(vintage_EXT[[#This Row],[Period]]&gt;1,vintage_EXT[[#This Row],[Vintage]]/INDEX(vintage_EXT[Vintage],vintage_EXT[[#This Row],[Period]]-1),1)</f>
        <v>1</v>
      </c>
      <c r="AC20">
        <f t="array" ref="AC20">SUM((vintage_defaults[Period]=vintage_EXT[[#This Row],[Period]])*1)</f>
        <v>0</v>
      </c>
      <c r="AD20">
        <f t="array" ref="AD20">SUM((vintage_defaults[Period]=vintage_EXT[[#This Row],[Period]])*vintage_defaults[Original Balance (EUR)])</f>
        <v>0</v>
      </c>
      <c r="AE20" s="1">
        <f t="array" aca="1" ref="AE20" ca="1">NTV_total_N/(NTV_total_N-1)*SUM((IFERROR(INDEX(vintage_EXT_overview,vintage_EXT[[#This Row],[Period]],),0)-vintage_EXT[[#This Row],[Vintage]])^2*INDIRECT(weights_type))</f>
        <v>1.3715537190082642E-5</v>
      </c>
      <c r="AF20" s="4">
        <f ca="1">SQRT(vintage_EXT[[#This Row],[Variance]])/vintage_EXT[[#This Row],[Vintage]]</f>
        <v>0.24644853600472011</v>
      </c>
    </row>
    <row r="21" spans="1:32" x14ac:dyDescent="0.3">
      <c r="A21">
        <v>14</v>
      </c>
      <c r="B21" s="15" t="e">
        <f>IF(ISERROR(B$2),NA(),IF($A21&gt;B$3,MIN(100%,INDEX(vintage_EXT_overview,$A21-1,B$1)*INDEX(vintage_EXT[Growth Factor],$A21)),INDEX(vintage_overview,$A21,B$1)))</f>
        <v>#N/A</v>
      </c>
      <c r="C21" s="16" t="e">
        <f>IF(ISERROR(C$2),NA(),IF($A21&gt;C$3,MIN(100%,INDEX(vintage_EXT_overview,$A21-1,C$1)*INDEX(vintage_EXT[Growth Factor],$A21)),INDEX(vintage_overview,$A21,C$1)))</f>
        <v>#N/A</v>
      </c>
      <c r="D21" s="16" t="e">
        <f>IF(ISERROR(D$2),NA(),IF($A21&gt;D$3,MIN(100%,INDEX(vintage_EXT_overview,$A21-1,D$1)*INDEX(vintage_EXT[Growth Factor],$A21)),INDEX(vintage_overview,$A21,D$1)))</f>
        <v>#N/A</v>
      </c>
      <c r="E21" s="16" t="e">
        <f>IF(ISERROR(E$2),NA(),IF($A21&gt;E$3,MIN(100%,INDEX(vintage_EXT_overview,$A21-1,E$1)*INDEX(vintage_EXT[Growth Factor],$A21)),INDEX(vintage_overview,$A21,E$1)))</f>
        <v>#N/A</v>
      </c>
      <c r="F21" s="16">
        <f ca="1">IF(ISERROR(F$2),NA(),IF($A21&gt;F$3,MIN(100%,INDEX(vintage_EXT_overview,$A21-1,F$1)*INDEX(vintage_EXT[Growth Factor],$A21)),INDEX(vintage_overview,$A21,F$1)))</f>
        <v>1.6799999999999999E-2</v>
      </c>
      <c r="G21" s="16">
        <f ca="1">IF(ISERROR(G$2),NA(),IF($A21&gt;G$3,MIN(100%,INDEX(vintage_EXT_overview,$A21-1,G$1)*INDEX(vintage_EXT[Growth Factor],$A21)),INDEX(vintage_overview,$A21,G$1)))</f>
        <v>1.1599999999999999E-2</v>
      </c>
      <c r="H21" s="16" t="e">
        <f>IF(ISERROR(H$2),NA(),IF($A21&gt;H$3,MIN(100%,INDEX(vintage_EXT_overview,$A21-1,H$1)*INDEX(vintage_EXT[Growth Factor],$A21)),INDEX(vintage_overview,$A21,H$1)))</f>
        <v>#N/A</v>
      </c>
      <c r="I21" s="16" t="e">
        <f>IF(ISERROR(I$2),NA(),IF($A21&gt;I$3,MIN(100%,INDEX(vintage_EXT_overview,$A21-1,I$1)*INDEX(vintage_EXT[Growth Factor],$A21)),INDEX(vintage_overview,$A21,I$1)))</f>
        <v>#N/A</v>
      </c>
      <c r="J21" s="16" t="e">
        <f>IF(ISERROR(J$2),NA(),IF($A21&gt;J$3,MIN(100%,INDEX(vintage_EXT_overview,$A21-1,J$1)*INDEX(vintage_EXT[Growth Factor],$A21)),INDEX(vintage_overview,$A21,J$1)))</f>
        <v>#N/A</v>
      </c>
      <c r="K21" s="16" t="e">
        <f>IF(ISERROR(K$2),NA(),IF($A21&gt;K$3,MIN(100%,INDEX(vintage_EXT_overview,$A21-1,K$1)*INDEX(vintage_EXT[Growth Factor],$A21)),INDEX(vintage_overview,$A21,K$1)))</f>
        <v>#N/A</v>
      </c>
      <c r="L21" s="16" t="e">
        <f>IF(ISERROR(L$2),NA(),IF($A21&gt;L$3,MIN(100%,INDEX(vintage_EXT_overview,$A21-1,L$1)*INDEX(vintage_EXT[Growth Factor],$A21)),INDEX(vintage_overview,$A21,L$1)))</f>
        <v>#N/A</v>
      </c>
      <c r="M21" s="16" t="e">
        <f>IF(ISERROR(M$2),NA(),IF($A21&gt;M$3,MIN(100%,INDEX(vintage_EXT_overview,$A21-1,M$1)*INDEX(vintage_EXT[Growth Factor],$A21)),INDEX(vintage_overview,$A21,M$1)))</f>
        <v>#N/A</v>
      </c>
      <c r="N21" s="16" t="e">
        <f>IF(ISERROR(N$2),NA(),IF($A21&gt;N$3,MIN(100%,INDEX(vintage_EXT_overview,$A21-1,N$1)*INDEX(vintage_EXT[Growth Factor],$A21)),INDEX(vintage_overview,$A21,N$1)))</f>
        <v>#N/A</v>
      </c>
      <c r="O21" s="16" t="e">
        <f>IF(ISERROR(O$2),NA(),IF($A21&gt;O$3,MIN(100%,INDEX(vintage_EXT_overview,$A21-1,O$1)*INDEX(vintage_EXT[Growth Factor],$A21)),INDEX(vintage_overview,$A21,O$1)))</f>
        <v>#N/A</v>
      </c>
      <c r="P21" s="16" t="e">
        <f>IF(ISERROR(P$2),NA(),IF($A21&gt;P$3,MIN(100%,INDEX(vintage_EXT_overview,$A21-1,P$1)*INDEX(vintage_EXT[Growth Factor],$A21)),INDEX(vintage_overview,$A21,P$1)))</f>
        <v>#N/A</v>
      </c>
      <c r="Q21" s="16" t="e">
        <f>IF(ISERROR(Q$2),NA(),IF($A21&gt;Q$3,MIN(100%,INDEX(vintage_EXT_overview,$A21-1,Q$1)*INDEX(vintage_EXT[Growth Factor],$A21)),INDEX(vintage_overview,$A21,Q$1)))</f>
        <v>#N/A</v>
      </c>
      <c r="R21" s="16" t="e">
        <f>IF(ISERROR(R$2),NA(),IF($A21&gt;R$3,MIN(100%,INDEX(vintage_EXT_overview,$A21-1,R$1)*INDEX(vintage_EXT[Growth Factor],$A21)),INDEX(vintage_overview,$A21,R$1)))</f>
        <v>#N/A</v>
      </c>
      <c r="S21" s="16" t="e">
        <f>IF(ISERROR(S$2),NA(),IF($A21&gt;S$3,MIN(100%,INDEX(vintage_EXT_overview,$A21-1,S$1)*INDEX(vintage_EXT[Growth Factor],$A21)),INDEX(vintage_overview,$A21,S$1)))</f>
        <v>#N/A</v>
      </c>
      <c r="T21" s="16" t="e">
        <f>IF(ISERROR(T$2),NA(),IF($A21&gt;T$3,MIN(100%,INDEX(vintage_EXT_overview,$A21-1,T$1)*INDEX(vintage_EXT[Growth Factor],$A21)),INDEX(vintage_overview,$A21,T$1)))</f>
        <v>#N/A</v>
      </c>
      <c r="U21" s="17" t="e">
        <f>IF(ISERROR(U$2),NA(),IF($A21&gt;U$3,MIN(100%,INDEX(vintage_EXT_overview,$A21-1,U$1)*INDEX(vintage_EXT[Growth Factor],$A21)),INDEX(vintage_overview,$A21,U$1)))</f>
        <v>#N/A</v>
      </c>
      <c r="X21" s="21">
        <v>14</v>
      </c>
      <c r="Y21" s="16">
        <f t="array" aca="1" ref="Y21" ca="1">IFERROR(SUM((vintage_EXT[[#This Row],[Period]]&lt;=max_periods_vnt)*(IFERROR(INDEX(vintage_overview,vintage_EXT[[#This Row],[Period]],),0)-IF(vintage_EXT[[#This Row],[Period]]&gt;1,IFERROR(INDEX(vintage_overview,vintage_EXT[[#This Row],[Period]]-1,),0),0))*INDIRECT(weights_type))/SUM((vintage_EXT[[#This Row],[Period]]&lt;=max_periods_vnt)*INDIRECT(weights_type)),0%)</f>
        <v>0</v>
      </c>
      <c r="Z21" s="16">
        <f t="array" ref="Z21">SUM((vintage_EXT[[#This Row],[Period]]=vintage_defaults[Period])*vintage_defaults[EXT Parts])</f>
        <v>0</v>
      </c>
      <c r="AA21" s="16">
        <f ca="1">MIN(vintage_EXT[[#This Row],[Vintage Δ]]+IF(vintage_EXT[[#This Row],[Period]]&gt;1,INDEX(vintage_EXT[Vintage],vintage_EXT[[#This Row],[Period]]-1),0),100%)</f>
        <v>1.5027272727272726E-2</v>
      </c>
      <c r="AB21" s="23">
        <f ca="1">IF(vintage_EXT[[#This Row],[Period]]&gt;1,vintage_EXT[[#This Row],[Vintage]]/INDEX(vintage_EXT[Vintage],vintage_EXT[[#This Row],[Period]]-1),1)</f>
        <v>1</v>
      </c>
      <c r="AC21">
        <f t="array" ref="AC21">SUM((vintage_defaults[Period]=vintage_EXT[[#This Row],[Period]])*1)</f>
        <v>0</v>
      </c>
      <c r="AD21">
        <f t="array" ref="AD21">SUM((vintage_defaults[Period]=vintage_EXT[[#This Row],[Period]])*vintage_defaults[Original Balance (EUR)])</f>
        <v>0</v>
      </c>
      <c r="AE21" s="1">
        <f t="array" aca="1" ref="AE21" ca="1">NTV_total_N/(NTV_total_N-1)*SUM((IFERROR(INDEX(vintage_EXT_overview,vintage_EXT[[#This Row],[Period]],),0)-vintage_EXT[[#This Row],[Vintage]])^2*INDIRECT(weights_type))</f>
        <v>1.3715537190082642E-5</v>
      </c>
      <c r="AF21" s="4">
        <f ca="1">SQRT(vintage_EXT[[#This Row],[Variance]])/vintage_EXT[[#This Row],[Vintage]]</f>
        <v>0.24644853600472011</v>
      </c>
    </row>
    <row r="22" spans="1:32" x14ac:dyDescent="0.3">
      <c r="A22">
        <v>15</v>
      </c>
      <c r="B22" s="12" t="e">
        <f>IF(ISERROR(B$2),NA(),IF($A22&gt;B$3,MIN(100%,INDEX(vintage_EXT_overview,$A22-1,B$1)*INDEX(vintage_EXT[Growth Factor],$A22)),INDEX(vintage_overview,$A22,B$1)))</f>
        <v>#N/A</v>
      </c>
      <c r="C22" s="13" t="e">
        <f>IF(ISERROR(C$2),NA(),IF($A22&gt;C$3,MIN(100%,INDEX(vintage_EXT_overview,$A22-1,C$1)*INDEX(vintage_EXT[Growth Factor],$A22)),INDEX(vintage_overview,$A22,C$1)))</f>
        <v>#N/A</v>
      </c>
      <c r="D22" s="13" t="e">
        <f>IF(ISERROR(D$2),NA(),IF($A22&gt;D$3,MIN(100%,INDEX(vintage_EXT_overview,$A22-1,D$1)*INDEX(vintage_EXT[Growth Factor],$A22)),INDEX(vintage_overview,$A22,D$1)))</f>
        <v>#N/A</v>
      </c>
      <c r="E22" s="13" t="e">
        <f>IF(ISERROR(E$2),NA(),IF($A22&gt;E$3,MIN(100%,INDEX(vintage_EXT_overview,$A22-1,E$1)*INDEX(vintage_EXT[Growth Factor],$A22)),INDEX(vintage_overview,$A22,E$1)))</f>
        <v>#N/A</v>
      </c>
      <c r="F22" s="13">
        <f ca="1">IF(ISERROR(F$2),NA(),IF($A22&gt;F$3,MIN(100%,INDEX(vintage_EXT_overview,$A22-1,F$1)*INDEX(vintage_EXT[Growth Factor],$A22)),INDEX(vintage_overview,$A22,F$1)))</f>
        <v>1.6799999999999999E-2</v>
      </c>
      <c r="G22" s="13">
        <f ca="1">IF(ISERROR(G$2),NA(),IF($A22&gt;G$3,MIN(100%,INDEX(vintage_EXT_overview,$A22-1,G$1)*INDEX(vintage_EXT[Growth Factor],$A22)),INDEX(vintage_overview,$A22,G$1)))</f>
        <v>1.1599999999999999E-2</v>
      </c>
      <c r="H22" s="13" t="e">
        <f>IF(ISERROR(H$2),NA(),IF($A22&gt;H$3,MIN(100%,INDEX(vintage_EXT_overview,$A22-1,H$1)*INDEX(vintage_EXT[Growth Factor],$A22)),INDEX(vintage_overview,$A22,H$1)))</f>
        <v>#N/A</v>
      </c>
      <c r="I22" s="13" t="e">
        <f>IF(ISERROR(I$2),NA(),IF($A22&gt;I$3,MIN(100%,INDEX(vintage_EXT_overview,$A22-1,I$1)*INDEX(vintage_EXT[Growth Factor],$A22)),INDEX(vintage_overview,$A22,I$1)))</f>
        <v>#N/A</v>
      </c>
      <c r="J22" s="13" t="e">
        <f>IF(ISERROR(J$2),NA(),IF($A22&gt;J$3,MIN(100%,INDEX(vintage_EXT_overview,$A22-1,J$1)*INDEX(vintage_EXT[Growth Factor],$A22)),INDEX(vintage_overview,$A22,J$1)))</f>
        <v>#N/A</v>
      </c>
      <c r="K22" s="13" t="e">
        <f>IF(ISERROR(K$2),NA(),IF($A22&gt;K$3,MIN(100%,INDEX(vintage_EXT_overview,$A22-1,K$1)*INDEX(vintage_EXT[Growth Factor],$A22)),INDEX(vintage_overview,$A22,K$1)))</f>
        <v>#N/A</v>
      </c>
      <c r="L22" s="13" t="e">
        <f>IF(ISERROR(L$2),NA(),IF($A22&gt;L$3,MIN(100%,INDEX(vintage_EXT_overview,$A22-1,L$1)*INDEX(vintage_EXT[Growth Factor],$A22)),INDEX(vintage_overview,$A22,L$1)))</f>
        <v>#N/A</v>
      </c>
      <c r="M22" s="13" t="e">
        <f>IF(ISERROR(M$2),NA(),IF($A22&gt;M$3,MIN(100%,INDEX(vintage_EXT_overview,$A22-1,M$1)*INDEX(vintage_EXT[Growth Factor],$A22)),INDEX(vintage_overview,$A22,M$1)))</f>
        <v>#N/A</v>
      </c>
      <c r="N22" s="13" t="e">
        <f>IF(ISERROR(N$2),NA(),IF($A22&gt;N$3,MIN(100%,INDEX(vintage_EXT_overview,$A22-1,N$1)*INDEX(vintage_EXT[Growth Factor],$A22)),INDEX(vintage_overview,$A22,N$1)))</f>
        <v>#N/A</v>
      </c>
      <c r="O22" s="13" t="e">
        <f>IF(ISERROR(O$2),NA(),IF($A22&gt;O$3,MIN(100%,INDEX(vintage_EXT_overview,$A22-1,O$1)*INDEX(vintage_EXT[Growth Factor],$A22)),INDEX(vintage_overview,$A22,O$1)))</f>
        <v>#N/A</v>
      </c>
      <c r="P22" s="13" t="e">
        <f>IF(ISERROR(P$2),NA(),IF($A22&gt;P$3,MIN(100%,INDEX(vintage_EXT_overview,$A22-1,P$1)*INDEX(vintage_EXT[Growth Factor],$A22)),INDEX(vintage_overview,$A22,P$1)))</f>
        <v>#N/A</v>
      </c>
      <c r="Q22" s="13" t="e">
        <f>IF(ISERROR(Q$2),NA(),IF($A22&gt;Q$3,MIN(100%,INDEX(vintage_EXT_overview,$A22-1,Q$1)*INDEX(vintage_EXT[Growth Factor],$A22)),INDEX(vintage_overview,$A22,Q$1)))</f>
        <v>#N/A</v>
      </c>
      <c r="R22" s="13" t="e">
        <f>IF(ISERROR(R$2),NA(),IF($A22&gt;R$3,MIN(100%,INDEX(vintage_EXT_overview,$A22-1,R$1)*INDEX(vintage_EXT[Growth Factor],$A22)),INDEX(vintage_overview,$A22,R$1)))</f>
        <v>#N/A</v>
      </c>
      <c r="S22" s="13" t="e">
        <f>IF(ISERROR(S$2),NA(),IF($A22&gt;S$3,MIN(100%,INDEX(vintage_EXT_overview,$A22-1,S$1)*INDEX(vintage_EXT[Growth Factor],$A22)),INDEX(vintage_overview,$A22,S$1)))</f>
        <v>#N/A</v>
      </c>
      <c r="T22" s="13" t="e">
        <f>IF(ISERROR(T$2),NA(),IF($A22&gt;T$3,MIN(100%,INDEX(vintage_EXT_overview,$A22-1,T$1)*INDEX(vintage_EXT[Growth Factor],$A22)),INDEX(vintage_overview,$A22,T$1)))</f>
        <v>#N/A</v>
      </c>
      <c r="U22" s="14" t="e">
        <f>IF(ISERROR(U$2),NA(),IF($A22&gt;U$3,MIN(100%,INDEX(vintage_EXT_overview,$A22-1,U$1)*INDEX(vintage_EXT[Growth Factor],$A22)),INDEX(vintage_overview,$A22,U$1)))</f>
        <v>#N/A</v>
      </c>
      <c r="X22" s="20">
        <v>15</v>
      </c>
      <c r="Y22" s="13">
        <f t="array" aca="1" ref="Y22" ca="1">IFERROR(SUM((vintage_EXT[[#This Row],[Period]]&lt;=max_periods_vnt)*(IFERROR(INDEX(vintage_overview,vintage_EXT[[#This Row],[Period]],),0)-IF(vintage_EXT[[#This Row],[Period]]&gt;1,IFERROR(INDEX(vintage_overview,vintage_EXT[[#This Row],[Period]]-1,),0),0))*INDIRECT(weights_type))/SUM((vintage_EXT[[#This Row],[Period]]&lt;=max_periods_vnt)*INDIRECT(weights_type)),0%)</f>
        <v>0</v>
      </c>
      <c r="Z22" s="13">
        <f t="array" ref="Z22">SUM((vintage_EXT[[#This Row],[Period]]=vintage_defaults[Period])*vintage_defaults[EXT Parts])</f>
        <v>0</v>
      </c>
      <c r="AA22" s="13">
        <f ca="1">MIN(vintage_EXT[[#This Row],[Vintage Δ]]+IF(vintage_EXT[[#This Row],[Period]]&gt;1,INDEX(vintage_EXT[Vintage],vintage_EXT[[#This Row],[Period]]-1),0),100%)</f>
        <v>1.5027272727272726E-2</v>
      </c>
      <c r="AB22" s="22">
        <f ca="1">IF(vintage_EXT[[#This Row],[Period]]&gt;1,vintage_EXT[[#This Row],[Vintage]]/INDEX(vintage_EXT[Vintage],vintage_EXT[[#This Row],[Period]]-1),1)</f>
        <v>1</v>
      </c>
      <c r="AC22">
        <f t="array" ref="AC22">SUM((vintage_defaults[Period]=vintage_EXT[[#This Row],[Period]])*1)</f>
        <v>0</v>
      </c>
      <c r="AD22">
        <f t="array" ref="AD22">SUM((vintage_defaults[Period]=vintage_EXT[[#This Row],[Period]])*vintage_defaults[Original Balance (EUR)])</f>
        <v>0</v>
      </c>
      <c r="AE22" s="1">
        <f t="array" aca="1" ref="AE22" ca="1">NTV_total_N/(NTV_total_N-1)*SUM((IFERROR(INDEX(vintage_EXT_overview,vintage_EXT[[#This Row],[Period]],),0)-vintage_EXT[[#This Row],[Vintage]])^2*INDIRECT(weights_type))</f>
        <v>1.3715537190082642E-5</v>
      </c>
      <c r="AF22" s="4">
        <f ca="1">SQRT(vintage_EXT[[#This Row],[Variance]])/vintage_EXT[[#This Row],[Vintage]]</f>
        <v>0.24644853600472011</v>
      </c>
    </row>
    <row r="23" spans="1:32" x14ac:dyDescent="0.3">
      <c r="A23">
        <v>16</v>
      </c>
      <c r="B23" s="15" t="e">
        <f>IF(ISERROR(B$2),NA(),IF($A23&gt;B$3,MIN(100%,INDEX(vintage_EXT_overview,$A23-1,B$1)*INDEX(vintage_EXT[Growth Factor],$A23)),INDEX(vintage_overview,$A23,B$1)))</f>
        <v>#N/A</v>
      </c>
      <c r="C23" s="16" t="e">
        <f>IF(ISERROR(C$2),NA(),IF($A23&gt;C$3,MIN(100%,INDEX(vintage_EXT_overview,$A23-1,C$1)*INDEX(vintage_EXT[Growth Factor],$A23)),INDEX(vintage_overview,$A23,C$1)))</f>
        <v>#N/A</v>
      </c>
      <c r="D23" s="16" t="e">
        <f>IF(ISERROR(D$2),NA(),IF($A23&gt;D$3,MIN(100%,INDEX(vintage_EXT_overview,$A23-1,D$1)*INDEX(vintage_EXT[Growth Factor],$A23)),INDEX(vintage_overview,$A23,D$1)))</f>
        <v>#N/A</v>
      </c>
      <c r="E23" s="16" t="e">
        <f>IF(ISERROR(E$2),NA(),IF($A23&gt;E$3,MIN(100%,INDEX(vintage_EXT_overview,$A23-1,E$1)*INDEX(vintage_EXT[Growth Factor],$A23)),INDEX(vintage_overview,$A23,E$1)))</f>
        <v>#N/A</v>
      </c>
      <c r="F23" s="16">
        <f ca="1">IF(ISERROR(F$2),NA(),IF($A23&gt;F$3,MIN(100%,INDEX(vintage_EXT_overview,$A23-1,F$1)*INDEX(vintage_EXT[Growth Factor],$A23)),INDEX(vintage_overview,$A23,F$1)))</f>
        <v>1.6799999999999999E-2</v>
      </c>
      <c r="G23" s="16">
        <f ca="1">IF(ISERROR(G$2),NA(),IF($A23&gt;G$3,MIN(100%,INDEX(vintage_EXT_overview,$A23-1,G$1)*INDEX(vintage_EXT[Growth Factor],$A23)),INDEX(vintage_overview,$A23,G$1)))</f>
        <v>1.1599999999999999E-2</v>
      </c>
      <c r="H23" s="16" t="e">
        <f>IF(ISERROR(H$2),NA(),IF($A23&gt;H$3,MIN(100%,INDEX(vintage_EXT_overview,$A23-1,H$1)*INDEX(vintage_EXT[Growth Factor],$A23)),INDEX(vintage_overview,$A23,H$1)))</f>
        <v>#N/A</v>
      </c>
      <c r="I23" s="16" t="e">
        <f>IF(ISERROR(I$2),NA(),IF($A23&gt;I$3,MIN(100%,INDEX(vintage_EXT_overview,$A23-1,I$1)*INDEX(vintage_EXT[Growth Factor],$A23)),INDEX(vintage_overview,$A23,I$1)))</f>
        <v>#N/A</v>
      </c>
      <c r="J23" s="16" t="e">
        <f>IF(ISERROR(J$2),NA(),IF($A23&gt;J$3,MIN(100%,INDEX(vintage_EXT_overview,$A23-1,J$1)*INDEX(vintage_EXT[Growth Factor],$A23)),INDEX(vintage_overview,$A23,J$1)))</f>
        <v>#N/A</v>
      </c>
      <c r="K23" s="16" t="e">
        <f>IF(ISERROR(K$2),NA(),IF($A23&gt;K$3,MIN(100%,INDEX(vintage_EXT_overview,$A23-1,K$1)*INDEX(vintage_EXT[Growth Factor],$A23)),INDEX(vintage_overview,$A23,K$1)))</f>
        <v>#N/A</v>
      </c>
      <c r="L23" s="16" t="e">
        <f>IF(ISERROR(L$2),NA(),IF($A23&gt;L$3,MIN(100%,INDEX(vintage_EXT_overview,$A23-1,L$1)*INDEX(vintage_EXT[Growth Factor],$A23)),INDEX(vintage_overview,$A23,L$1)))</f>
        <v>#N/A</v>
      </c>
      <c r="M23" s="16" t="e">
        <f>IF(ISERROR(M$2),NA(),IF($A23&gt;M$3,MIN(100%,INDEX(vintage_EXT_overview,$A23-1,M$1)*INDEX(vintage_EXT[Growth Factor],$A23)),INDEX(vintage_overview,$A23,M$1)))</f>
        <v>#N/A</v>
      </c>
      <c r="N23" s="16" t="e">
        <f>IF(ISERROR(N$2),NA(),IF($A23&gt;N$3,MIN(100%,INDEX(vintage_EXT_overview,$A23-1,N$1)*INDEX(vintage_EXT[Growth Factor],$A23)),INDEX(vintage_overview,$A23,N$1)))</f>
        <v>#N/A</v>
      </c>
      <c r="O23" s="16" t="e">
        <f>IF(ISERROR(O$2),NA(),IF($A23&gt;O$3,MIN(100%,INDEX(vintage_EXT_overview,$A23-1,O$1)*INDEX(vintage_EXT[Growth Factor],$A23)),INDEX(vintage_overview,$A23,O$1)))</f>
        <v>#N/A</v>
      </c>
      <c r="P23" s="16" t="e">
        <f>IF(ISERROR(P$2),NA(),IF($A23&gt;P$3,MIN(100%,INDEX(vintage_EXT_overview,$A23-1,P$1)*INDEX(vintage_EXT[Growth Factor],$A23)),INDEX(vintage_overview,$A23,P$1)))</f>
        <v>#N/A</v>
      </c>
      <c r="Q23" s="16" t="e">
        <f>IF(ISERROR(Q$2),NA(),IF($A23&gt;Q$3,MIN(100%,INDEX(vintage_EXT_overview,$A23-1,Q$1)*INDEX(vintage_EXT[Growth Factor],$A23)),INDEX(vintage_overview,$A23,Q$1)))</f>
        <v>#N/A</v>
      </c>
      <c r="R23" s="16" t="e">
        <f>IF(ISERROR(R$2),NA(),IF($A23&gt;R$3,MIN(100%,INDEX(vintage_EXT_overview,$A23-1,R$1)*INDEX(vintage_EXT[Growth Factor],$A23)),INDEX(vintage_overview,$A23,R$1)))</f>
        <v>#N/A</v>
      </c>
      <c r="S23" s="16" t="e">
        <f>IF(ISERROR(S$2),NA(),IF($A23&gt;S$3,MIN(100%,INDEX(vintage_EXT_overview,$A23-1,S$1)*INDEX(vintage_EXT[Growth Factor],$A23)),INDEX(vintage_overview,$A23,S$1)))</f>
        <v>#N/A</v>
      </c>
      <c r="T23" s="16" t="e">
        <f>IF(ISERROR(T$2),NA(),IF($A23&gt;T$3,MIN(100%,INDEX(vintage_EXT_overview,$A23-1,T$1)*INDEX(vintage_EXT[Growth Factor],$A23)),INDEX(vintage_overview,$A23,T$1)))</f>
        <v>#N/A</v>
      </c>
      <c r="U23" s="17" t="e">
        <f>IF(ISERROR(U$2),NA(),IF($A23&gt;U$3,MIN(100%,INDEX(vintage_EXT_overview,$A23-1,U$1)*INDEX(vintage_EXT[Growth Factor],$A23)),INDEX(vintage_overview,$A23,U$1)))</f>
        <v>#N/A</v>
      </c>
      <c r="X23" s="21">
        <v>16</v>
      </c>
      <c r="Y23" s="16">
        <f t="array" aca="1" ref="Y23" ca="1">IFERROR(SUM((vintage_EXT[[#This Row],[Period]]&lt;=max_periods_vnt)*(IFERROR(INDEX(vintage_overview,vintage_EXT[[#This Row],[Period]],),0)-IF(vintage_EXT[[#This Row],[Period]]&gt;1,IFERROR(INDEX(vintage_overview,vintage_EXT[[#This Row],[Period]]-1,),0),0))*INDIRECT(weights_type))/SUM((vintage_EXT[[#This Row],[Period]]&lt;=max_periods_vnt)*INDIRECT(weights_type)),0%)</f>
        <v>0</v>
      </c>
      <c r="Z23" s="16">
        <f t="array" ref="Z23">SUM((vintage_EXT[[#This Row],[Period]]=vintage_defaults[Period])*vintage_defaults[EXT Parts])</f>
        <v>0</v>
      </c>
      <c r="AA23" s="16">
        <f ca="1">MIN(vintage_EXT[[#This Row],[Vintage Δ]]+IF(vintage_EXT[[#This Row],[Period]]&gt;1,INDEX(vintage_EXT[Vintage],vintage_EXT[[#This Row],[Period]]-1),0),100%)</f>
        <v>1.5027272727272726E-2</v>
      </c>
      <c r="AB23" s="23">
        <f ca="1">IF(vintage_EXT[[#This Row],[Period]]&gt;1,vintage_EXT[[#This Row],[Vintage]]/INDEX(vintage_EXT[Vintage],vintage_EXT[[#This Row],[Period]]-1),1)</f>
        <v>1</v>
      </c>
      <c r="AC23">
        <f t="array" ref="AC23">SUM((vintage_defaults[Period]=vintage_EXT[[#This Row],[Period]])*1)</f>
        <v>0</v>
      </c>
      <c r="AD23">
        <f t="array" ref="AD23">SUM((vintage_defaults[Period]=vintage_EXT[[#This Row],[Period]])*vintage_defaults[Original Balance (EUR)])</f>
        <v>0</v>
      </c>
      <c r="AE23" s="1">
        <f t="array" aca="1" ref="AE23" ca="1">NTV_total_N/(NTV_total_N-1)*SUM((IFERROR(INDEX(vintage_EXT_overview,vintage_EXT[[#This Row],[Period]],),0)-vintage_EXT[[#This Row],[Vintage]])^2*INDIRECT(weights_type))</f>
        <v>1.3715537190082642E-5</v>
      </c>
      <c r="AF23" s="4">
        <f ca="1">SQRT(vintage_EXT[[#This Row],[Variance]])/vintage_EXT[[#This Row],[Vintage]]</f>
        <v>0.24644853600472011</v>
      </c>
    </row>
    <row r="24" spans="1:32" x14ac:dyDescent="0.3">
      <c r="A24">
        <v>17</v>
      </c>
      <c r="B24" s="12" t="e">
        <f>IF(ISERROR(B$2),NA(),IF($A24&gt;B$3,MIN(100%,INDEX(vintage_EXT_overview,$A24-1,B$1)*INDEX(vintage_EXT[Growth Factor],$A24)),INDEX(vintage_overview,$A24,B$1)))</f>
        <v>#N/A</v>
      </c>
      <c r="C24" s="13" t="e">
        <f>IF(ISERROR(C$2),NA(),IF($A24&gt;C$3,MIN(100%,INDEX(vintage_EXT_overview,$A24-1,C$1)*INDEX(vintage_EXT[Growth Factor],$A24)),INDEX(vintage_overview,$A24,C$1)))</f>
        <v>#N/A</v>
      </c>
      <c r="D24" s="13" t="e">
        <f>IF(ISERROR(D$2),NA(),IF($A24&gt;D$3,MIN(100%,INDEX(vintage_EXT_overview,$A24-1,D$1)*INDEX(vintage_EXT[Growth Factor],$A24)),INDEX(vintage_overview,$A24,D$1)))</f>
        <v>#N/A</v>
      </c>
      <c r="E24" s="13" t="e">
        <f>IF(ISERROR(E$2),NA(),IF($A24&gt;E$3,MIN(100%,INDEX(vintage_EXT_overview,$A24-1,E$1)*INDEX(vintage_EXT[Growth Factor],$A24)),INDEX(vintage_overview,$A24,E$1)))</f>
        <v>#N/A</v>
      </c>
      <c r="F24" s="13">
        <f ca="1">IF(ISERROR(F$2),NA(),IF($A24&gt;F$3,MIN(100%,INDEX(vintage_EXT_overview,$A24-1,F$1)*INDEX(vintage_EXT[Growth Factor],$A24)),INDEX(vintage_overview,$A24,F$1)))</f>
        <v>1.6799999999999999E-2</v>
      </c>
      <c r="G24" s="13">
        <f ca="1">IF(ISERROR(G$2),NA(),IF($A24&gt;G$3,MIN(100%,INDEX(vintage_EXT_overview,$A24-1,G$1)*INDEX(vintage_EXT[Growth Factor],$A24)),INDEX(vintage_overview,$A24,G$1)))</f>
        <v>1.1599999999999999E-2</v>
      </c>
      <c r="H24" s="13" t="e">
        <f>IF(ISERROR(H$2),NA(),IF($A24&gt;H$3,MIN(100%,INDEX(vintage_EXT_overview,$A24-1,H$1)*INDEX(vintage_EXT[Growth Factor],$A24)),INDEX(vintage_overview,$A24,H$1)))</f>
        <v>#N/A</v>
      </c>
      <c r="I24" s="13" t="e">
        <f>IF(ISERROR(I$2),NA(),IF($A24&gt;I$3,MIN(100%,INDEX(vintage_EXT_overview,$A24-1,I$1)*INDEX(vintage_EXT[Growth Factor],$A24)),INDEX(vintage_overview,$A24,I$1)))</f>
        <v>#N/A</v>
      </c>
      <c r="J24" s="13" t="e">
        <f>IF(ISERROR(J$2),NA(),IF($A24&gt;J$3,MIN(100%,INDEX(vintage_EXT_overview,$A24-1,J$1)*INDEX(vintage_EXT[Growth Factor],$A24)),INDEX(vintage_overview,$A24,J$1)))</f>
        <v>#N/A</v>
      </c>
      <c r="K24" s="13" t="e">
        <f>IF(ISERROR(K$2),NA(),IF($A24&gt;K$3,MIN(100%,INDEX(vintage_EXT_overview,$A24-1,K$1)*INDEX(vintage_EXT[Growth Factor],$A24)),INDEX(vintage_overview,$A24,K$1)))</f>
        <v>#N/A</v>
      </c>
      <c r="L24" s="13" t="e">
        <f>IF(ISERROR(L$2),NA(),IF($A24&gt;L$3,MIN(100%,INDEX(vintage_EXT_overview,$A24-1,L$1)*INDEX(vintage_EXT[Growth Factor],$A24)),INDEX(vintage_overview,$A24,L$1)))</f>
        <v>#N/A</v>
      </c>
      <c r="M24" s="13" t="e">
        <f>IF(ISERROR(M$2),NA(),IF($A24&gt;M$3,MIN(100%,INDEX(vintage_EXT_overview,$A24-1,M$1)*INDEX(vintage_EXT[Growth Factor],$A24)),INDEX(vintage_overview,$A24,M$1)))</f>
        <v>#N/A</v>
      </c>
      <c r="N24" s="13" t="e">
        <f>IF(ISERROR(N$2),NA(),IF($A24&gt;N$3,MIN(100%,INDEX(vintage_EXT_overview,$A24-1,N$1)*INDEX(vintage_EXT[Growth Factor],$A24)),INDEX(vintage_overview,$A24,N$1)))</f>
        <v>#N/A</v>
      </c>
      <c r="O24" s="13" t="e">
        <f>IF(ISERROR(O$2),NA(),IF($A24&gt;O$3,MIN(100%,INDEX(vintage_EXT_overview,$A24-1,O$1)*INDEX(vintage_EXT[Growth Factor],$A24)),INDEX(vintage_overview,$A24,O$1)))</f>
        <v>#N/A</v>
      </c>
      <c r="P24" s="13" t="e">
        <f>IF(ISERROR(P$2),NA(),IF($A24&gt;P$3,MIN(100%,INDEX(vintage_EXT_overview,$A24-1,P$1)*INDEX(vintage_EXT[Growth Factor],$A24)),INDEX(vintage_overview,$A24,P$1)))</f>
        <v>#N/A</v>
      </c>
      <c r="Q24" s="13" t="e">
        <f>IF(ISERROR(Q$2),NA(),IF($A24&gt;Q$3,MIN(100%,INDEX(vintage_EXT_overview,$A24-1,Q$1)*INDEX(vintage_EXT[Growth Factor],$A24)),INDEX(vintage_overview,$A24,Q$1)))</f>
        <v>#N/A</v>
      </c>
      <c r="R24" s="13" t="e">
        <f>IF(ISERROR(R$2),NA(),IF($A24&gt;R$3,MIN(100%,INDEX(vintage_EXT_overview,$A24-1,R$1)*INDEX(vintage_EXT[Growth Factor],$A24)),INDEX(vintage_overview,$A24,R$1)))</f>
        <v>#N/A</v>
      </c>
      <c r="S24" s="13" t="e">
        <f>IF(ISERROR(S$2),NA(),IF($A24&gt;S$3,MIN(100%,INDEX(vintage_EXT_overview,$A24-1,S$1)*INDEX(vintage_EXT[Growth Factor],$A24)),INDEX(vintage_overview,$A24,S$1)))</f>
        <v>#N/A</v>
      </c>
      <c r="T24" s="13" t="e">
        <f>IF(ISERROR(T$2),NA(),IF($A24&gt;T$3,MIN(100%,INDEX(vintage_EXT_overview,$A24-1,T$1)*INDEX(vintage_EXT[Growth Factor],$A24)),INDEX(vintage_overview,$A24,T$1)))</f>
        <v>#N/A</v>
      </c>
      <c r="U24" s="14" t="e">
        <f>IF(ISERROR(U$2),NA(),IF($A24&gt;U$3,MIN(100%,INDEX(vintage_EXT_overview,$A24-1,U$1)*INDEX(vintage_EXT[Growth Factor],$A24)),INDEX(vintage_overview,$A24,U$1)))</f>
        <v>#N/A</v>
      </c>
      <c r="X24" s="20">
        <v>17</v>
      </c>
      <c r="Y24" s="13">
        <f t="array" aca="1" ref="Y24" ca="1">IFERROR(SUM((vintage_EXT[[#This Row],[Period]]&lt;=max_periods_vnt)*(IFERROR(INDEX(vintage_overview,vintage_EXT[[#This Row],[Period]],),0)-IF(vintage_EXT[[#This Row],[Period]]&gt;1,IFERROR(INDEX(vintage_overview,vintage_EXT[[#This Row],[Period]]-1,),0),0))*INDIRECT(weights_type))/SUM((vintage_EXT[[#This Row],[Period]]&lt;=max_periods_vnt)*INDIRECT(weights_type)),0%)</f>
        <v>0</v>
      </c>
      <c r="Z24" s="13">
        <f t="array" ref="Z24">SUM((vintage_EXT[[#This Row],[Period]]=vintage_defaults[Period])*vintage_defaults[EXT Parts])</f>
        <v>0</v>
      </c>
      <c r="AA24" s="13">
        <f ca="1">MIN(vintage_EXT[[#This Row],[Vintage Δ]]+IF(vintage_EXT[[#This Row],[Period]]&gt;1,INDEX(vintage_EXT[Vintage],vintage_EXT[[#This Row],[Period]]-1),0),100%)</f>
        <v>1.5027272727272726E-2</v>
      </c>
      <c r="AB24" s="22">
        <f ca="1">IF(vintage_EXT[[#This Row],[Period]]&gt;1,vintage_EXT[[#This Row],[Vintage]]/INDEX(vintage_EXT[Vintage],vintage_EXT[[#This Row],[Period]]-1),1)</f>
        <v>1</v>
      </c>
      <c r="AC24">
        <f t="array" ref="AC24">SUM((vintage_defaults[Period]=vintage_EXT[[#This Row],[Period]])*1)</f>
        <v>0</v>
      </c>
      <c r="AD24">
        <f t="array" ref="AD24">SUM((vintage_defaults[Period]=vintage_EXT[[#This Row],[Period]])*vintage_defaults[Original Balance (EUR)])</f>
        <v>0</v>
      </c>
      <c r="AE24" s="1">
        <f t="array" aca="1" ref="AE24" ca="1">NTV_total_N/(NTV_total_N-1)*SUM((IFERROR(INDEX(vintage_EXT_overview,vintage_EXT[[#This Row],[Period]],),0)-vintage_EXT[[#This Row],[Vintage]])^2*INDIRECT(weights_type))</f>
        <v>1.3715537190082642E-5</v>
      </c>
      <c r="AF24" s="4">
        <f ca="1">SQRT(vintage_EXT[[#This Row],[Variance]])/vintage_EXT[[#This Row],[Vintage]]</f>
        <v>0.24644853600472011</v>
      </c>
    </row>
    <row r="25" spans="1:32" x14ac:dyDescent="0.3">
      <c r="A25">
        <v>18</v>
      </c>
      <c r="B25" s="15" t="e">
        <f>IF(ISERROR(B$2),NA(),IF($A25&gt;B$3,MIN(100%,INDEX(vintage_EXT_overview,$A25-1,B$1)*INDEX(vintage_EXT[Growth Factor],$A25)),INDEX(vintage_overview,$A25,B$1)))</f>
        <v>#N/A</v>
      </c>
      <c r="C25" s="16" t="e">
        <f>IF(ISERROR(C$2),NA(),IF($A25&gt;C$3,MIN(100%,INDEX(vintage_EXT_overview,$A25-1,C$1)*INDEX(vintage_EXT[Growth Factor],$A25)),INDEX(vintage_overview,$A25,C$1)))</f>
        <v>#N/A</v>
      </c>
      <c r="D25" s="16" t="e">
        <f>IF(ISERROR(D$2),NA(),IF($A25&gt;D$3,MIN(100%,INDEX(vintage_EXT_overview,$A25-1,D$1)*INDEX(vintage_EXT[Growth Factor],$A25)),INDEX(vintage_overview,$A25,D$1)))</f>
        <v>#N/A</v>
      </c>
      <c r="E25" s="16" t="e">
        <f>IF(ISERROR(E$2),NA(),IF($A25&gt;E$3,MIN(100%,INDEX(vintage_EXT_overview,$A25-1,E$1)*INDEX(vintage_EXT[Growth Factor],$A25)),INDEX(vintage_overview,$A25,E$1)))</f>
        <v>#N/A</v>
      </c>
      <c r="F25" s="16">
        <f ca="1">IF(ISERROR(F$2),NA(),IF($A25&gt;F$3,MIN(100%,INDEX(vintage_EXT_overview,$A25-1,F$1)*INDEX(vintage_EXT[Growth Factor],$A25)),INDEX(vintage_overview,$A25,F$1)))</f>
        <v>1.6799999999999999E-2</v>
      </c>
      <c r="G25" s="16">
        <f ca="1">IF(ISERROR(G$2),NA(),IF($A25&gt;G$3,MIN(100%,INDEX(vintage_EXT_overview,$A25-1,G$1)*INDEX(vintage_EXT[Growth Factor],$A25)),INDEX(vintage_overview,$A25,G$1)))</f>
        <v>1.1599999999999999E-2</v>
      </c>
      <c r="H25" s="16" t="e">
        <f>IF(ISERROR(H$2),NA(),IF($A25&gt;H$3,MIN(100%,INDEX(vintage_EXT_overview,$A25-1,H$1)*INDEX(vintage_EXT[Growth Factor],$A25)),INDEX(vintage_overview,$A25,H$1)))</f>
        <v>#N/A</v>
      </c>
      <c r="I25" s="16" t="e">
        <f>IF(ISERROR(I$2),NA(),IF($A25&gt;I$3,MIN(100%,INDEX(vintage_EXT_overview,$A25-1,I$1)*INDEX(vintage_EXT[Growth Factor],$A25)),INDEX(vintage_overview,$A25,I$1)))</f>
        <v>#N/A</v>
      </c>
      <c r="J25" s="16" t="e">
        <f>IF(ISERROR(J$2),NA(),IF($A25&gt;J$3,MIN(100%,INDEX(vintage_EXT_overview,$A25-1,J$1)*INDEX(vintage_EXT[Growth Factor],$A25)),INDEX(vintage_overview,$A25,J$1)))</f>
        <v>#N/A</v>
      </c>
      <c r="K25" s="16" t="e">
        <f>IF(ISERROR(K$2),NA(),IF($A25&gt;K$3,MIN(100%,INDEX(vintage_EXT_overview,$A25-1,K$1)*INDEX(vintage_EXT[Growth Factor],$A25)),INDEX(vintage_overview,$A25,K$1)))</f>
        <v>#N/A</v>
      </c>
      <c r="L25" s="16" t="e">
        <f>IF(ISERROR(L$2),NA(),IF($A25&gt;L$3,MIN(100%,INDEX(vintage_EXT_overview,$A25-1,L$1)*INDEX(vintage_EXT[Growth Factor],$A25)),INDEX(vintage_overview,$A25,L$1)))</f>
        <v>#N/A</v>
      </c>
      <c r="M25" s="16" t="e">
        <f>IF(ISERROR(M$2),NA(),IF($A25&gt;M$3,MIN(100%,INDEX(vintage_EXT_overview,$A25-1,M$1)*INDEX(vintage_EXT[Growth Factor],$A25)),INDEX(vintage_overview,$A25,M$1)))</f>
        <v>#N/A</v>
      </c>
      <c r="N25" s="16" t="e">
        <f>IF(ISERROR(N$2),NA(),IF($A25&gt;N$3,MIN(100%,INDEX(vintage_EXT_overview,$A25-1,N$1)*INDEX(vintage_EXT[Growth Factor],$A25)),INDEX(vintage_overview,$A25,N$1)))</f>
        <v>#N/A</v>
      </c>
      <c r="O25" s="16" t="e">
        <f>IF(ISERROR(O$2),NA(),IF($A25&gt;O$3,MIN(100%,INDEX(vintage_EXT_overview,$A25-1,O$1)*INDEX(vintage_EXT[Growth Factor],$A25)),INDEX(vintage_overview,$A25,O$1)))</f>
        <v>#N/A</v>
      </c>
      <c r="P25" s="16" t="e">
        <f>IF(ISERROR(P$2),NA(),IF($A25&gt;P$3,MIN(100%,INDEX(vintage_EXT_overview,$A25-1,P$1)*INDEX(vintage_EXT[Growth Factor],$A25)),INDEX(vintage_overview,$A25,P$1)))</f>
        <v>#N/A</v>
      </c>
      <c r="Q25" s="16" t="e">
        <f>IF(ISERROR(Q$2),NA(),IF($A25&gt;Q$3,MIN(100%,INDEX(vintage_EXT_overview,$A25-1,Q$1)*INDEX(vintage_EXT[Growth Factor],$A25)),INDEX(vintage_overview,$A25,Q$1)))</f>
        <v>#N/A</v>
      </c>
      <c r="R25" s="16" t="e">
        <f>IF(ISERROR(R$2),NA(),IF($A25&gt;R$3,MIN(100%,INDEX(vintage_EXT_overview,$A25-1,R$1)*INDEX(vintage_EXT[Growth Factor],$A25)),INDEX(vintage_overview,$A25,R$1)))</f>
        <v>#N/A</v>
      </c>
      <c r="S25" s="16" t="e">
        <f>IF(ISERROR(S$2),NA(),IF($A25&gt;S$3,MIN(100%,INDEX(vintage_EXT_overview,$A25-1,S$1)*INDEX(vintage_EXT[Growth Factor],$A25)),INDEX(vintage_overview,$A25,S$1)))</f>
        <v>#N/A</v>
      </c>
      <c r="T25" s="16" t="e">
        <f>IF(ISERROR(T$2),NA(),IF($A25&gt;T$3,MIN(100%,INDEX(vintage_EXT_overview,$A25-1,T$1)*INDEX(vintage_EXT[Growth Factor],$A25)),INDEX(vintage_overview,$A25,T$1)))</f>
        <v>#N/A</v>
      </c>
      <c r="U25" s="17" t="e">
        <f>IF(ISERROR(U$2),NA(),IF($A25&gt;U$3,MIN(100%,INDEX(vintage_EXT_overview,$A25-1,U$1)*INDEX(vintage_EXT[Growth Factor],$A25)),INDEX(vintage_overview,$A25,U$1)))</f>
        <v>#N/A</v>
      </c>
      <c r="X25" s="21">
        <v>18</v>
      </c>
      <c r="Y25" s="16">
        <f t="array" aca="1" ref="Y25" ca="1">IFERROR(SUM((vintage_EXT[[#This Row],[Period]]&lt;=max_periods_vnt)*(IFERROR(INDEX(vintage_overview,vintage_EXT[[#This Row],[Period]],),0)-IF(vintage_EXT[[#This Row],[Period]]&gt;1,IFERROR(INDEX(vintage_overview,vintage_EXT[[#This Row],[Period]]-1,),0),0))*INDIRECT(weights_type))/SUM((vintage_EXT[[#This Row],[Period]]&lt;=max_periods_vnt)*INDIRECT(weights_type)),0%)</f>
        <v>0</v>
      </c>
      <c r="Z25" s="16">
        <f t="array" ref="Z25">SUM((vintage_EXT[[#This Row],[Period]]=vintage_defaults[Period])*vintage_defaults[EXT Parts])</f>
        <v>0</v>
      </c>
      <c r="AA25" s="16">
        <f ca="1">MIN(vintage_EXT[[#This Row],[Vintage Δ]]+IF(vintage_EXT[[#This Row],[Period]]&gt;1,INDEX(vintage_EXT[Vintage],vintage_EXT[[#This Row],[Period]]-1),0),100%)</f>
        <v>1.5027272727272726E-2</v>
      </c>
      <c r="AB25" s="23">
        <f ca="1">IF(vintage_EXT[[#This Row],[Period]]&gt;1,vintage_EXT[[#This Row],[Vintage]]/INDEX(vintage_EXT[Vintage],vintage_EXT[[#This Row],[Period]]-1),1)</f>
        <v>1</v>
      </c>
      <c r="AC25">
        <f t="array" ref="AC25">SUM((vintage_defaults[Period]=vintage_EXT[[#This Row],[Period]])*1)</f>
        <v>0</v>
      </c>
      <c r="AD25">
        <f t="array" ref="AD25">SUM((vintage_defaults[Period]=vintage_EXT[[#This Row],[Period]])*vintage_defaults[Original Balance (EUR)])</f>
        <v>0</v>
      </c>
      <c r="AE25" s="1">
        <f t="array" aca="1" ref="AE25" ca="1">NTV_total_N/(NTV_total_N-1)*SUM((IFERROR(INDEX(vintage_EXT_overview,vintage_EXT[[#This Row],[Period]],),0)-vintage_EXT[[#This Row],[Vintage]])^2*INDIRECT(weights_type))</f>
        <v>1.3715537190082642E-5</v>
      </c>
      <c r="AF25" s="4">
        <f ca="1">SQRT(vintage_EXT[[#This Row],[Variance]])/vintage_EXT[[#This Row],[Vintage]]</f>
        <v>0.24644853600472011</v>
      </c>
    </row>
    <row r="26" spans="1:32" x14ac:dyDescent="0.3">
      <c r="A26">
        <v>19</v>
      </c>
      <c r="B26" s="12" t="e">
        <f>IF(ISERROR(B$2),NA(),IF($A26&gt;B$3,MIN(100%,INDEX(vintage_EXT_overview,$A26-1,B$1)*INDEX(vintage_EXT[Growth Factor],$A26)),INDEX(vintage_overview,$A26,B$1)))</f>
        <v>#N/A</v>
      </c>
      <c r="C26" s="13" t="e">
        <f>IF(ISERROR(C$2),NA(),IF($A26&gt;C$3,MIN(100%,INDEX(vintage_EXT_overview,$A26-1,C$1)*INDEX(vintage_EXT[Growth Factor],$A26)),INDEX(vintage_overview,$A26,C$1)))</f>
        <v>#N/A</v>
      </c>
      <c r="D26" s="13" t="e">
        <f>IF(ISERROR(D$2),NA(),IF($A26&gt;D$3,MIN(100%,INDEX(vintage_EXT_overview,$A26-1,D$1)*INDEX(vintage_EXT[Growth Factor],$A26)),INDEX(vintage_overview,$A26,D$1)))</f>
        <v>#N/A</v>
      </c>
      <c r="E26" s="13" t="e">
        <f>IF(ISERROR(E$2),NA(),IF($A26&gt;E$3,MIN(100%,INDEX(vintage_EXT_overview,$A26-1,E$1)*INDEX(vintage_EXT[Growth Factor],$A26)),INDEX(vintage_overview,$A26,E$1)))</f>
        <v>#N/A</v>
      </c>
      <c r="F26" s="13">
        <f ca="1">IF(ISERROR(F$2),NA(),IF($A26&gt;F$3,MIN(100%,INDEX(vintage_EXT_overview,$A26-1,F$1)*INDEX(vintage_EXT[Growth Factor],$A26)),INDEX(vintage_overview,$A26,F$1)))</f>
        <v>1.6799999999999999E-2</v>
      </c>
      <c r="G26" s="13">
        <f ca="1">IF(ISERROR(G$2),NA(),IF($A26&gt;G$3,MIN(100%,INDEX(vintage_EXT_overview,$A26-1,G$1)*INDEX(vintage_EXT[Growth Factor],$A26)),INDEX(vintage_overview,$A26,G$1)))</f>
        <v>1.1599999999999999E-2</v>
      </c>
      <c r="H26" s="13" t="e">
        <f>IF(ISERROR(H$2),NA(),IF($A26&gt;H$3,MIN(100%,INDEX(vintage_EXT_overview,$A26-1,H$1)*INDEX(vintage_EXT[Growth Factor],$A26)),INDEX(vintage_overview,$A26,H$1)))</f>
        <v>#N/A</v>
      </c>
      <c r="I26" s="13" t="e">
        <f>IF(ISERROR(I$2),NA(),IF($A26&gt;I$3,MIN(100%,INDEX(vintage_EXT_overview,$A26-1,I$1)*INDEX(vintage_EXT[Growth Factor],$A26)),INDEX(vintage_overview,$A26,I$1)))</f>
        <v>#N/A</v>
      </c>
      <c r="J26" s="13" t="e">
        <f>IF(ISERROR(J$2),NA(),IF($A26&gt;J$3,MIN(100%,INDEX(vintage_EXT_overview,$A26-1,J$1)*INDEX(vintage_EXT[Growth Factor],$A26)),INDEX(vintage_overview,$A26,J$1)))</f>
        <v>#N/A</v>
      </c>
      <c r="K26" s="13" t="e">
        <f>IF(ISERROR(K$2),NA(),IF($A26&gt;K$3,MIN(100%,INDEX(vintage_EXT_overview,$A26-1,K$1)*INDEX(vintage_EXT[Growth Factor],$A26)),INDEX(vintage_overview,$A26,K$1)))</f>
        <v>#N/A</v>
      </c>
      <c r="L26" s="13" t="e">
        <f>IF(ISERROR(L$2),NA(),IF($A26&gt;L$3,MIN(100%,INDEX(vintage_EXT_overview,$A26-1,L$1)*INDEX(vintage_EXT[Growth Factor],$A26)),INDEX(vintage_overview,$A26,L$1)))</f>
        <v>#N/A</v>
      </c>
      <c r="M26" s="13" t="e">
        <f>IF(ISERROR(M$2),NA(),IF($A26&gt;M$3,MIN(100%,INDEX(vintage_EXT_overview,$A26-1,M$1)*INDEX(vintage_EXT[Growth Factor],$A26)),INDEX(vintage_overview,$A26,M$1)))</f>
        <v>#N/A</v>
      </c>
      <c r="N26" s="13" t="e">
        <f>IF(ISERROR(N$2),NA(),IF($A26&gt;N$3,MIN(100%,INDEX(vintage_EXT_overview,$A26-1,N$1)*INDEX(vintage_EXT[Growth Factor],$A26)),INDEX(vintage_overview,$A26,N$1)))</f>
        <v>#N/A</v>
      </c>
      <c r="O26" s="13" t="e">
        <f>IF(ISERROR(O$2),NA(),IF($A26&gt;O$3,MIN(100%,INDEX(vintage_EXT_overview,$A26-1,O$1)*INDEX(vintage_EXT[Growth Factor],$A26)),INDEX(vintage_overview,$A26,O$1)))</f>
        <v>#N/A</v>
      </c>
      <c r="P26" s="13" t="e">
        <f>IF(ISERROR(P$2),NA(),IF($A26&gt;P$3,MIN(100%,INDEX(vintage_EXT_overview,$A26-1,P$1)*INDEX(vintage_EXT[Growth Factor],$A26)),INDEX(vintage_overview,$A26,P$1)))</f>
        <v>#N/A</v>
      </c>
      <c r="Q26" s="13" t="e">
        <f>IF(ISERROR(Q$2),NA(),IF($A26&gt;Q$3,MIN(100%,INDEX(vintage_EXT_overview,$A26-1,Q$1)*INDEX(vintage_EXT[Growth Factor],$A26)),INDEX(vintage_overview,$A26,Q$1)))</f>
        <v>#N/A</v>
      </c>
      <c r="R26" s="13" t="e">
        <f>IF(ISERROR(R$2),NA(),IF($A26&gt;R$3,MIN(100%,INDEX(vintage_EXT_overview,$A26-1,R$1)*INDEX(vintage_EXT[Growth Factor],$A26)),INDEX(vintage_overview,$A26,R$1)))</f>
        <v>#N/A</v>
      </c>
      <c r="S26" s="13" t="e">
        <f>IF(ISERROR(S$2),NA(),IF($A26&gt;S$3,MIN(100%,INDEX(vintage_EXT_overview,$A26-1,S$1)*INDEX(vintage_EXT[Growth Factor],$A26)),INDEX(vintage_overview,$A26,S$1)))</f>
        <v>#N/A</v>
      </c>
      <c r="T26" s="13" t="e">
        <f>IF(ISERROR(T$2),NA(),IF($A26&gt;T$3,MIN(100%,INDEX(vintage_EXT_overview,$A26-1,T$1)*INDEX(vintage_EXT[Growth Factor],$A26)),INDEX(vintage_overview,$A26,T$1)))</f>
        <v>#N/A</v>
      </c>
      <c r="U26" s="14" t="e">
        <f>IF(ISERROR(U$2),NA(),IF($A26&gt;U$3,MIN(100%,INDEX(vintage_EXT_overview,$A26-1,U$1)*INDEX(vintage_EXT[Growth Factor],$A26)),INDEX(vintage_overview,$A26,U$1)))</f>
        <v>#N/A</v>
      </c>
      <c r="X26" s="20">
        <v>19</v>
      </c>
      <c r="Y26" s="13">
        <f t="array" aca="1" ref="Y26" ca="1">IFERROR(SUM((vintage_EXT[[#This Row],[Period]]&lt;=max_periods_vnt)*(IFERROR(INDEX(vintage_overview,vintage_EXT[[#This Row],[Period]],),0)-IF(vintage_EXT[[#This Row],[Period]]&gt;1,IFERROR(INDEX(vintage_overview,vintage_EXT[[#This Row],[Period]]-1,),0),0))*INDIRECT(weights_type))/SUM((vintage_EXT[[#This Row],[Period]]&lt;=max_periods_vnt)*INDIRECT(weights_type)),0%)</f>
        <v>0</v>
      </c>
      <c r="Z26" s="13">
        <f t="array" ref="Z26">SUM((vintage_EXT[[#This Row],[Period]]=vintage_defaults[Period])*vintage_defaults[EXT Parts])</f>
        <v>0</v>
      </c>
      <c r="AA26" s="13">
        <f ca="1">MIN(vintage_EXT[[#This Row],[Vintage Δ]]+IF(vintage_EXT[[#This Row],[Period]]&gt;1,INDEX(vintage_EXT[Vintage],vintage_EXT[[#This Row],[Period]]-1),0),100%)</f>
        <v>1.5027272727272726E-2</v>
      </c>
      <c r="AB26" s="22">
        <f ca="1">IF(vintage_EXT[[#This Row],[Period]]&gt;1,vintage_EXT[[#This Row],[Vintage]]/INDEX(vintage_EXT[Vintage],vintage_EXT[[#This Row],[Period]]-1),1)</f>
        <v>1</v>
      </c>
      <c r="AC26">
        <f t="array" ref="AC26">SUM((vintage_defaults[Period]=vintage_EXT[[#This Row],[Period]])*1)</f>
        <v>0</v>
      </c>
      <c r="AD26">
        <f t="array" ref="AD26">SUM((vintage_defaults[Period]=vintage_EXT[[#This Row],[Period]])*vintage_defaults[Original Balance (EUR)])</f>
        <v>0</v>
      </c>
      <c r="AE26" s="1">
        <f t="array" aca="1" ref="AE26" ca="1">NTV_total_N/(NTV_total_N-1)*SUM((IFERROR(INDEX(vintage_EXT_overview,vintage_EXT[[#This Row],[Period]],),0)-vintage_EXT[[#This Row],[Vintage]])^2*INDIRECT(weights_type))</f>
        <v>1.3715537190082642E-5</v>
      </c>
      <c r="AF26" s="4">
        <f ca="1">SQRT(vintage_EXT[[#This Row],[Variance]])/vintage_EXT[[#This Row],[Vintage]]</f>
        <v>0.24644853600472011</v>
      </c>
    </row>
    <row r="27" spans="1:32" x14ac:dyDescent="0.3">
      <c r="A27">
        <v>20</v>
      </c>
      <c r="B27" s="15" t="e">
        <f>IF(ISERROR(B$2),NA(),IF($A27&gt;B$3,MIN(100%,INDEX(vintage_EXT_overview,$A27-1,B$1)*INDEX(vintage_EXT[Growth Factor],$A27)),INDEX(vintage_overview,$A27,B$1)))</f>
        <v>#N/A</v>
      </c>
      <c r="C27" s="16" t="e">
        <f>IF(ISERROR(C$2),NA(),IF($A27&gt;C$3,MIN(100%,INDEX(vintage_EXT_overview,$A27-1,C$1)*INDEX(vintage_EXT[Growth Factor],$A27)),INDEX(vintage_overview,$A27,C$1)))</f>
        <v>#N/A</v>
      </c>
      <c r="D27" s="16" t="e">
        <f>IF(ISERROR(D$2),NA(),IF($A27&gt;D$3,MIN(100%,INDEX(vintage_EXT_overview,$A27-1,D$1)*INDEX(vintage_EXT[Growth Factor],$A27)),INDEX(vintage_overview,$A27,D$1)))</f>
        <v>#N/A</v>
      </c>
      <c r="E27" s="16" t="e">
        <f>IF(ISERROR(E$2),NA(),IF($A27&gt;E$3,MIN(100%,INDEX(vintage_EXT_overview,$A27-1,E$1)*INDEX(vintage_EXT[Growth Factor],$A27)),INDEX(vintage_overview,$A27,E$1)))</f>
        <v>#N/A</v>
      </c>
      <c r="F27" s="16">
        <f ca="1">IF(ISERROR(F$2),NA(),IF($A27&gt;F$3,MIN(100%,INDEX(vintage_EXT_overview,$A27-1,F$1)*INDEX(vintage_EXT[Growth Factor],$A27)),INDEX(vintage_overview,$A27,F$1)))</f>
        <v>1.6799999999999999E-2</v>
      </c>
      <c r="G27" s="16">
        <f ca="1">IF(ISERROR(G$2),NA(),IF($A27&gt;G$3,MIN(100%,INDEX(vintage_EXT_overview,$A27-1,G$1)*INDEX(vintage_EXT[Growth Factor],$A27)),INDEX(vintage_overview,$A27,G$1)))</f>
        <v>1.1599999999999999E-2</v>
      </c>
      <c r="H27" s="16" t="e">
        <f>IF(ISERROR(H$2),NA(),IF($A27&gt;H$3,MIN(100%,INDEX(vintage_EXT_overview,$A27-1,H$1)*INDEX(vintage_EXT[Growth Factor],$A27)),INDEX(vintage_overview,$A27,H$1)))</f>
        <v>#N/A</v>
      </c>
      <c r="I27" s="16" t="e">
        <f>IF(ISERROR(I$2),NA(),IF($A27&gt;I$3,MIN(100%,INDEX(vintage_EXT_overview,$A27-1,I$1)*INDEX(vintage_EXT[Growth Factor],$A27)),INDEX(vintage_overview,$A27,I$1)))</f>
        <v>#N/A</v>
      </c>
      <c r="J27" s="16" t="e">
        <f>IF(ISERROR(J$2),NA(),IF($A27&gt;J$3,MIN(100%,INDEX(vintage_EXT_overview,$A27-1,J$1)*INDEX(vintage_EXT[Growth Factor],$A27)),INDEX(vintage_overview,$A27,J$1)))</f>
        <v>#N/A</v>
      </c>
      <c r="K27" s="16" t="e">
        <f>IF(ISERROR(K$2),NA(),IF($A27&gt;K$3,MIN(100%,INDEX(vintage_EXT_overview,$A27-1,K$1)*INDEX(vintage_EXT[Growth Factor],$A27)),INDEX(vintage_overview,$A27,K$1)))</f>
        <v>#N/A</v>
      </c>
      <c r="L27" s="16" t="e">
        <f>IF(ISERROR(L$2),NA(),IF($A27&gt;L$3,MIN(100%,INDEX(vintage_EXT_overview,$A27-1,L$1)*INDEX(vintage_EXT[Growth Factor],$A27)),INDEX(vintage_overview,$A27,L$1)))</f>
        <v>#N/A</v>
      </c>
      <c r="M27" s="16" t="e">
        <f>IF(ISERROR(M$2),NA(),IF($A27&gt;M$3,MIN(100%,INDEX(vintage_EXT_overview,$A27-1,M$1)*INDEX(vintage_EXT[Growth Factor],$A27)),INDEX(vintage_overview,$A27,M$1)))</f>
        <v>#N/A</v>
      </c>
      <c r="N27" s="16" t="e">
        <f>IF(ISERROR(N$2),NA(),IF($A27&gt;N$3,MIN(100%,INDEX(vintage_EXT_overview,$A27-1,N$1)*INDEX(vintage_EXT[Growth Factor],$A27)),INDEX(vintage_overview,$A27,N$1)))</f>
        <v>#N/A</v>
      </c>
      <c r="O27" s="16" t="e">
        <f>IF(ISERROR(O$2),NA(),IF($A27&gt;O$3,MIN(100%,INDEX(vintage_EXT_overview,$A27-1,O$1)*INDEX(vintage_EXT[Growth Factor],$A27)),INDEX(vintage_overview,$A27,O$1)))</f>
        <v>#N/A</v>
      </c>
      <c r="P27" s="16" t="e">
        <f>IF(ISERROR(P$2),NA(),IF($A27&gt;P$3,MIN(100%,INDEX(vintage_EXT_overview,$A27-1,P$1)*INDEX(vintage_EXT[Growth Factor],$A27)),INDEX(vintage_overview,$A27,P$1)))</f>
        <v>#N/A</v>
      </c>
      <c r="Q27" s="16" t="e">
        <f>IF(ISERROR(Q$2),NA(),IF($A27&gt;Q$3,MIN(100%,INDEX(vintage_EXT_overview,$A27-1,Q$1)*INDEX(vintage_EXT[Growth Factor],$A27)),INDEX(vintage_overview,$A27,Q$1)))</f>
        <v>#N/A</v>
      </c>
      <c r="R27" s="16" t="e">
        <f>IF(ISERROR(R$2),NA(),IF($A27&gt;R$3,MIN(100%,INDEX(vintage_EXT_overview,$A27-1,R$1)*INDEX(vintage_EXT[Growth Factor],$A27)),INDEX(vintage_overview,$A27,R$1)))</f>
        <v>#N/A</v>
      </c>
      <c r="S27" s="16" t="e">
        <f>IF(ISERROR(S$2),NA(),IF($A27&gt;S$3,MIN(100%,INDEX(vintage_EXT_overview,$A27-1,S$1)*INDEX(vintage_EXT[Growth Factor],$A27)),INDEX(vintage_overview,$A27,S$1)))</f>
        <v>#N/A</v>
      </c>
      <c r="T27" s="16" t="e">
        <f>IF(ISERROR(T$2),NA(),IF($A27&gt;T$3,MIN(100%,INDEX(vintage_EXT_overview,$A27-1,T$1)*INDEX(vintage_EXT[Growth Factor],$A27)),INDEX(vintage_overview,$A27,T$1)))</f>
        <v>#N/A</v>
      </c>
      <c r="U27" s="17" t="e">
        <f>IF(ISERROR(U$2),NA(),IF($A27&gt;U$3,MIN(100%,INDEX(vintage_EXT_overview,$A27-1,U$1)*INDEX(vintage_EXT[Growth Factor],$A27)),INDEX(vintage_overview,$A27,U$1)))</f>
        <v>#N/A</v>
      </c>
      <c r="X27" s="21">
        <v>20</v>
      </c>
      <c r="Y27" s="16">
        <f t="array" aca="1" ref="Y27" ca="1">IFERROR(SUM((vintage_EXT[[#This Row],[Period]]&lt;=max_periods_vnt)*(IFERROR(INDEX(vintage_overview,vintage_EXT[[#This Row],[Period]],),0)-IF(vintage_EXT[[#This Row],[Period]]&gt;1,IFERROR(INDEX(vintage_overview,vintage_EXT[[#This Row],[Period]]-1,),0),0))*INDIRECT(weights_type))/SUM((vintage_EXT[[#This Row],[Period]]&lt;=max_periods_vnt)*INDIRECT(weights_type)),0%)</f>
        <v>0</v>
      </c>
      <c r="Z27" s="16">
        <f t="array" ref="Z27">SUM((vintage_EXT[[#This Row],[Period]]=vintage_defaults[Period])*vintage_defaults[EXT Parts])</f>
        <v>0</v>
      </c>
      <c r="AA27" s="16">
        <f ca="1">MIN(vintage_EXT[[#This Row],[Vintage Δ]]+IF(vintage_EXT[[#This Row],[Period]]&gt;1,INDEX(vintage_EXT[Vintage],vintage_EXT[[#This Row],[Period]]-1),0),100%)</f>
        <v>1.5027272727272726E-2</v>
      </c>
      <c r="AB27" s="23">
        <f ca="1">IF(vintage_EXT[[#This Row],[Period]]&gt;1,vintage_EXT[[#This Row],[Vintage]]/INDEX(vintage_EXT[Vintage],vintage_EXT[[#This Row],[Period]]-1),1)</f>
        <v>1</v>
      </c>
      <c r="AC27">
        <f t="array" ref="AC27">SUM((vintage_defaults[Period]=vintage_EXT[[#This Row],[Period]])*1)</f>
        <v>0</v>
      </c>
      <c r="AD27">
        <f t="array" ref="AD27">SUM((vintage_defaults[Period]=vintage_EXT[[#This Row],[Period]])*vintage_defaults[Original Balance (EUR)])</f>
        <v>0</v>
      </c>
      <c r="AE27" s="1">
        <f t="array" aca="1" ref="AE27" ca="1">NTV_total_N/(NTV_total_N-1)*SUM((IFERROR(INDEX(vintage_EXT_overview,vintage_EXT[[#This Row],[Period]],),0)-vintage_EXT[[#This Row],[Vintage]])^2*INDIRECT(weights_type))</f>
        <v>1.3715537190082642E-5</v>
      </c>
      <c r="AF27" s="4">
        <f ca="1">SQRT(vintage_EXT[[#This Row],[Variance]])/vintage_EXT[[#This Row],[Vintage]]</f>
        <v>0.24644853600472011</v>
      </c>
    </row>
    <row r="28" spans="1:32" x14ac:dyDescent="0.3">
      <c r="A28">
        <v>21</v>
      </c>
      <c r="B28" s="12" t="e">
        <f>IF(ISERROR(B$2),NA(),IF($A28&gt;B$3,MIN(100%,INDEX(vintage_EXT_overview,$A28-1,B$1)*INDEX(vintage_EXT[Growth Factor],$A28)),INDEX(vintage_overview,$A28,B$1)))</f>
        <v>#N/A</v>
      </c>
      <c r="C28" s="13" t="e">
        <f>IF(ISERROR(C$2),NA(),IF($A28&gt;C$3,MIN(100%,INDEX(vintage_EXT_overview,$A28-1,C$1)*INDEX(vintage_EXT[Growth Factor],$A28)),INDEX(vintage_overview,$A28,C$1)))</f>
        <v>#N/A</v>
      </c>
      <c r="D28" s="13" t="e">
        <f>IF(ISERROR(D$2),NA(),IF($A28&gt;D$3,MIN(100%,INDEX(vintage_EXT_overview,$A28-1,D$1)*INDEX(vintage_EXT[Growth Factor],$A28)),INDEX(vintage_overview,$A28,D$1)))</f>
        <v>#N/A</v>
      </c>
      <c r="E28" s="13" t="e">
        <f>IF(ISERROR(E$2),NA(),IF($A28&gt;E$3,MIN(100%,INDEX(vintage_EXT_overview,$A28-1,E$1)*INDEX(vintage_EXT[Growth Factor],$A28)),INDEX(vintage_overview,$A28,E$1)))</f>
        <v>#N/A</v>
      </c>
      <c r="F28" s="13">
        <f ca="1">IF(ISERROR(F$2),NA(),IF($A28&gt;F$3,MIN(100%,INDEX(vintage_EXT_overview,$A28-1,F$1)*INDEX(vintage_EXT[Growth Factor],$A28)),INDEX(vintage_overview,$A28,F$1)))</f>
        <v>1.6799999999999999E-2</v>
      </c>
      <c r="G28" s="13">
        <f ca="1">IF(ISERROR(G$2),NA(),IF($A28&gt;G$3,MIN(100%,INDEX(vintage_EXT_overview,$A28-1,G$1)*INDEX(vintage_EXT[Growth Factor],$A28)),INDEX(vintage_overview,$A28,G$1)))</f>
        <v>1.1599999999999999E-2</v>
      </c>
      <c r="H28" s="13" t="e">
        <f>IF(ISERROR(H$2),NA(),IF($A28&gt;H$3,MIN(100%,INDEX(vintage_EXT_overview,$A28-1,H$1)*INDEX(vintage_EXT[Growth Factor],$A28)),INDEX(vintage_overview,$A28,H$1)))</f>
        <v>#N/A</v>
      </c>
      <c r="I28" s="13" t="e">
        <f>IF(ISERROR(I$2),NA(),IF($A28&gt;I$3,MIN(100%,INDEX(vintage_EXT_overview,$A28-1,I$1)*INDEX(vintage_EXT[Growth Factor],$A28)),INDEX(vintage_overview,$A28,I$1)))</f>
        <v>#N/A</v>
      </c>
      <c r="J28" s="13" t="e">
        <f>IF(ISERROR(J$2),NA(),IF($A28&gt;J$3,MIN(100%,INDEX(vintage_EXT_overview,$A28-1,J$1)*INDEX(vintage_EXT[Growth Factor],$A28)),INDEX(vintage_overview,$A28,J$1)))</f>
        <v>#N/A</v>
      </c>
      <c r="K28" s="13" t="e">
        <f>IF(ISERROR(K$2),NA(),IF($A28&gt;K$3,MIN(100%,INDEX(vintage_EXT_overview,$A28-1,K$1)*INDEX(vintage_EXT[Growth Factor],$A28)),INDEX(vintage_overview,$A28,K$1)))</f>
        <v>#N/A</v>
      </c>
      <c r="L28" s="13" t="e">
        <f>IF(ISERROR(L$2),NA(),IF($A28&gt;L$3,MIN(100%,INDEX(vintage_EXT_overview,$A28-1,L$1)*INDEX(vintage_EXT[Growth Factor],$A28)),INDEX(vintage_overview,$A28,L$1)))</f>
        <v>#N/A</v>
      </c>
      <c r="M28" s="13" t="e">
        <f>IF(ISERROR(M$2),NA(),IF($A28&gt;M$3,MIN(100%,INDEX(vintage_EXT_overview,$A28-1,M$1)*INDEX(vintage_EXT[Growth Factor],$A28)),INDEX(vintage_overview,$A28,M$1)))</f>
        <v>#N/A</v>
      </c>
      <c r="N28" s="13" t="e">
        <f>IF(ISERROR(N$2),NA(),IF($A28&gt;N$3,MIN(100%,INDEX(vintage_EXT_overview,$A28-1,N$1)*INDEX(vintage_EXT[Growth Factor],$A28)),INDEX(vintage_overview,$A28,N$1)))</f>
        <v>#N/A</v>
      </c>
      <c r="O28" s="13" t="e">
        <f>IF(ISERROR(O$2),NA(),IF($A28&gt;O$3,MIN(100%,INDEX(vintage_EXT_overview,$A28-1,O$1)*INDEX(vintage_EXT[Growth Factor],$A28)),INDEX(vintage_overview,$A28,O$1)))</f>
        <v>#N/A</v>
      </c>
      <c r="P28" s="13" t="e">
        <f>IF(ISERROR(P$2),NA(),IF($A28&gt;P$3,MIN(100%,INDEX(vintage_EXT_overview,$A28-1,P$1)*INDEX(vintage_EXT[Growth Factor],$A28)),INDEX(vintage_overview,$A28,P$1)))</f>
        <v>#N/A</v>
      </c>
      <c r="Q28" s="13" t="e">
        <f>IF(ISERROR(Q$2),NA(),IF($A28&gt;Q$3,MIN(100%,INDEX(vintage_EXT_overview,$A28-1,Q$1)*INDEX(vintage_EXT[Growth Factor],$A28)),INDEX(vintage_overview,$A28,Q$1)))</f>
        <v>#N/A</v>
      </c>
      <c r="R28" s="13" t="e">
        <f>IF(ISERROR(R$2),NA(),IF($A28&gt;R$3,MIN(100%,INDEX(vintage_EXT_overview,$A28-1,R$1)*INDEX(vintage_EXT[Growth Factor],$A28)),INDEX(vintage_overview,$A28,R$1)))</f>
        <v>#N/A</v>
      </c>
      <c r="S28" s="13" t="e">
        <f>IF(ISERROR(S$2),NA(),IF($A28&gt;S$3,MIN(100%,INDEX(vintage_EXT_overview,$A28-1,S$1)*INDEX(vintage_EXT[Growth Factor],$A28)),INDEX(vintage_overview,$A28,S$1)))</f>
        <v>#N/A</v>
      </c>
      <c r="T28" s="13" t="e">
        <f>IF(ISERROR(T$2),NA(),IF($A28&gt;T$3,MIN(100%,INDEX(vintage_EXT_overview,$A28-1,T$1)*INDEX(vintage_EXT[Growth Factor],$A28)),INDEX(vintage_overview,$A28,T$1)))</f>
        <v>#N/A</v>
      </c>
      <c r="U28" s="14" t="e">
        <f>IF(ISERROR(U$2),NA(),IF($A28&gt;U$3,MIN(100%,INDEX(vintage_EXT_overview,$A28-1,U$1)*INDEX(vintage_EXT[Growth Factor],$A28)),INDEX(vintage_overview,$A28,U$1)))</f>
        <v>#N/A</v>
      </c>
      <c r="X28" s="20">
        <v>21</v>
      </c>
      <c r="Y28" s="13">
        <f t="array" aca="1" ref="Y28" ca="1">IFERROR(SUM((vintage_EXT[[#This Row],[Period]]&lt;=max_periods_vnt)*(IFERROR(INDEX(vintage_overview,vintage_EXT[[#This Row],[Period]],),0)-IF(vintage_EXT[[#This Row],[Period]]&gt;1,IFERROR(INDEX(vintage_overview,vintage_EXT[[#This Row],[Period]]-1,),0),0))*INDIRECT(weights_type))/SUM((vintage_EXT[[#This Row],[Period]]&lt;=max_periods_vnt)*INDIRECT(weights_type)),0%)</f>
        <v>0</v>
      </c>
      <c r="Z28" s="13">
        <f t="array" ref="Z28">SUM((vintage_EXT[[#This Row],[Period]]=vintage_defaults[Period])*vintage_defaults[EXT Parts])</f>
        <v>0</v>
      </c>
      <c r="AA28" s="13">
        <f ca="1">MIN(vintage_EXT[[#This Row],[Vintage Δ]]+IF(vintage_EXT[[#This Row],[Period]]&gt;1,INDEX(vintage_EXT[Vintage],vintage_EXT[[#This Row],[Period]]-1),0),100%)</f>
        <v>1.5027272727272726E-2</v>
      </c>
      <c r="AB28" s="22">
        <f ca="1">IF(vintage_EXT[[#This Row],[Period]]&gt;1,vintage_EXT[[#This Row],[Vintage]]/INDEX(vintage_EXT[Vintage],vintage_EXT[[#This Row],[Period]]-1),1)</f>
        <v>1</v>
      </c>
      <c r="AC28">
        <f t="array" ref="AC28">SUM((vintage_defaults[Period]=vintage_EXT[[#This Row],[Period]])*1)</f>
        <v>0</v>
      </c>
      <c r="AD28">
        <f t="array" ref="AD28">SUM((vintage_defaults[Period]=vintage_EXT[[#This Row],[Period]])*vintage_defaults[Original Balance (EUR)])</f>
        <v>0</v>
      </c>
      <c r="AE28" s="1">
        <f t="array" aca="1" ref="AE28" ca="1">NTV_total_N/(NTV_total_N-1)*SUM((IFERROR(INDEX(vintage_EXT_overview,vintage_EXT[[#This Row],[Period]],),0)-vintage_EXT[[#This Row],[Vintage]])^2*INDIRECT(weights_type))</f>
        <v>1.3715537190082642E-5</v>
      </c>
      <c r="AF28" s="4">
        <f ca="1">SQRT(vintage_EXT[[#This Row],[Variance]])/vintage_EXT[[#This Row],[Vintage]]</f>
        <v>0.24644853600472011</v>
      </c>
    </row>
    <row r="29" spans="1:32" x14ac:dyDescent="0.3">
      <c r="A29">
        <v>22</v>
      </c>
      <c r="B29" s="15" t="e">
        <f>IF(ISERROR(B$2),NA(),IF($A29&gt;B$3,MIN(100%,INDEX(vintage_EXT_overview,$A29-1,B$1)*INDEX(vintage_EXT[Growth Factor],$A29)),INDEX(vintage_overview,$A29,B$1)))</f>
        <v>#N/A</v>
      </c>
      <c r="C29" s="16" t="e">
        <f>IF(ISERROR(C$2),NA(),IF($A29&gt;C$3,MIN(100%,INDEX(vintage_EXT_overview,$A29-1,C$1)*INDEX(vintage_EXT[Growth Factor],$A29)),INDEX(vintage_overview,$A29,C$1)))</f>
        <v>#N/A</v>
      </c>
      <c r="D29" s="16" t="e">
        <f>IF(ISERROR(D$2),NA(),IF($A29&gt;D$3,MIN(100%,INDEX(vintage_EXT_overview,$A29-1,D$1)*INDEX(vintage_EXT[Growth Factor],$A29)),INDEX(vintage_overview,$A29,D$1)))</f>
        <v>#N/A</v>
      </c>
      <c r="E29" s="16" t="e">
        <f>IF(ISERROR(E$2),NA(),IF($A29&gt;E$3,MIN(100%,INDEX(vintage_EXT_overview,$A29-1,E$1)*INDEX(vintage_EXT[Growth Factor],$A29)),INDEX(vintage_overview,$A29,E$1)))</f>
        <v>#N/A</v>
      </c>
      <c r="F29" s="16">
        <f ca="1">IF(ISERROR(F$2),NA(),IF($A29&gt;F$3,MIN(100%,INDEX(vintage_EXT_overview,$A29-1,F$1)*INDEX(vintage_EXT[Growth Factor],$A29)),INDEX(vintage_overview,$A29,F$1)))</f>
        <v>1.6799999999999999E-2</v>
      </c>
      <c r="G29" s="16">
        <f ca="1">IF(ISERROR(G$2),NA(),IF($A29&gt;G$3,MIN(100%,INDEX(vintage_EXT_overview,$A29-1,G$1)*INDEX(vintage_EXT[Growth Factor],$A29)),INDEX(vintage_overview,$A29,G$1)))</f>
        <v>1.1599999999999999E-2</v>
      </c>
      <c r="H29" s="16" t="e">
        <f>IF(ISERROR(H$2),NA(),IF($A29&gt;H$3,MIN(100%,INDEX(vintage_EXT_overview,$A29-1,H$1)*INDEX(vintage_EXT[Growth Factor],$A29)),INDEX(vintage_overview,$A29,H$1)))</f>
        <v>#N/A</v>
      </c>
      <c r="I29" s="16" t="e">
        <f>IF(ISERROR(I$2),NA(),IF($A29&gt;I$3,MIN(100%,INDEX(vintage_EXT_overview,$A29-1,I$1)*INDEX(vintage_EXT[Growth Factor],$A29)),INDEX(vintage_overview,$A29,I$1)))</f>
        <v>#N/A</v>
      </c>
      <c r="J29" s="16" t="e">
        <f>IF(ISERROR(J$2),NA(),IF($A29&gt;J$3,MIN(100%,INDEX(vintage_EXT_overview,$A29-1,J$1)*INDEX(vintage_EXT[Growth Factor],$A29)),INDEX(vintage_overview,$A29,J$1)))</f>
        <v>#N/A</v>
      </c>
      <c r="K29" s="16" t="e">
        <f>IF(ISERROR(K$2),NA(),IF($A29&gt;K$3,MIN(100%,INDEX(vintage_EXT_overview,$A29-1,K$1)*INDEX(vintage_EXT[Growth Factor],$A29)),INDEX(vintage_overview,$A29,K$1)))</f>
        <v>#N/A</v>
      </c>
      <c r="L29" s="16" t="e">
        <f>IF(ISERROR(L$2),NA(),IF($A29&gt;L$3,MIN(100%,INDEX(vintage_EXT_overview,$A29-1,L$1)*INDEX(vintage_EXT[Growth Factor],$A29)),INDEX(vintage_overview,$A29,L$1)))</f>
        <v>#N/A</v>
      </c>
      <c r="M29" s="16" t="e">
        <f>IF(ISERROR(M$2),NA(),IF($A29&gt;M$3,MIN(100%,INDEX(vintage_EXT_overview,$A29-1,M$1)*INDEX(vintage_EXT[Growth Factor],$A29)),INDEX(vintage_overview,$A29,M$1)))</f>
        <v>#N/A</v>
      </c>
      <c r="N29" s="16" t="e">
        <f>IF(ISERROR(N$2),NA(),IF($A29&gt;N$3,MIN(100%,INDEX(vintage_EXT_overview,$A29-1,N$1)*INDEX(vintage_EXT[Growth Factor],$A29)),INDEX(vintage_overview,$A29,N$1)))</f>
        <v>#N/A</v>
      </c>
      <c r="O29" s="16" t="e">
        <f>IF(ISERROR(O$2),NA(),IF($A29&gt;O$3,MIN(100%,INDEX(vintage_EXT_overview,$A29-1,O$1)*INDEX(vintage_EXT[Growth Factor],$A29)),INDEX(vintage_overview,$A29,O$1)))</f>
        <v>#N/A</v>
      </c>
      <c r="P29" s="16" t="e">
        <f>IF(ISERROR(P$2),NA(),IF($A29&gt;P$3,MIN(100%,INDEX(vintage_EXT_overview,$A29-1,P$1)*INDEX(vintage_EXT[Growth Factor],$A29)),INDEX(vintage_overview,$A29,P$1)))</f>
        <v>#N/A</v>
      </c>
      <c r="Q29" s="16" t="e">
        <f>IF(ISERROR(Q$2),NA(),IF($A29&gt;Q$3,MIN(100%,INDEX(vintage_EXT_overview,$A29-1,Q$1)*INDEX(vintage_EXT[Growth Factor],$A29)),INDEX(vintage_overview,$A29,Q$1)))</f>
        <v>#N/A</v>
      </c>
      <c r="R29" s="16" t="e">
        <f>IF(ISERROR(R$2),NA(),IF($A29&gt;R$3,MIN(100%,INDEX(vintage_EXT_overview,$A29-1,R$1)*INDEX(vintage_EXT[Growth Factor],$A29)),INDEX(vintage_overview,$A29,R$1)))</f>
        <v>#N/A</v>
      </c>
      <c r="S29" s="16" t="e">
        <f>IF(ISERROR(S$2),NA(),IF($A29&gt;S$3,MIN(100%,INDEX(vintage_EXT_overview,$A29-1,S$1)*INDEX(vintage_EXT[Growth Factor],$A29)),INDEX(vintage_overview,$A29,S$1)))</f>
        <v>#N/A</v>
      </c>
      <c r="T29" s="16" t="e">
        <f>IF(ISERROR(T$2),NA(),IF($A29&gt;T$3,MIN(100%,INDEX(vintage_EXT_overview,$A29-1,T$1)*INDEX(vintage_EXT[Growth Factor],$A29)),INDEX(vintage_overview,$A29,T$1)))</f>
        <v>#N/A</v>
      </c>
      <c r="U29" s="17" t="e">
        <f>IF(ISERROR(U$2),NA(),IF($A29&gt;U$3,MIN(100%,INDEX(vintage_EXT_overview,$A29-1,U$1)*INDEX(vintage_EXT[Growth Factor],$A29)),INDEX(vintage_overview,$A29,U$1)))</f>
        <v>#N/A</v>
      </c>
      <c r="X29" s="21">
        <v>22</v>
      </c>
      <c r="Y29" s="16">
        <f t="array" aca="1" ref="Y29" ca="1">IFERROR(SUM((vintage_EXT[[#This Row],[Period]]&lt;=max_periods_vnt)*(IFERROR(INDEX(vintage_overview,vintage_EXT[[#This Row],[Period]],),0)-IF(vintage_EXT[[#This Row],[Period]]&gt;1,IFERROR(INDEX(vintage_overview,vintage_EXT[[#This Row],[Period]]-1,),0),0))*INDIRECT(weights_type))/SUM((vintage_EXT[[#This Row],[Period]]&lt;=max_periods_vnt)*INDIRECT(weights_type)),0%)</f>
        <v>0</v>
      </c>
      <c r="Z29" s="16">
        <f t="array" ref="Z29">SUM((vintage_EXT[[#This Row],[Period]]=vintage_defaults[Period])*vintage_defaults[EXT Parts])</f>
        <v>0</v>
      </c>
      <c r="AA29" s="16">
        <f ca="1">MIN(vintage_EXT[[#This Row],[Vintage Δ]]+IF(vintage_EXT[[#This Row],[Period]]&gt;1,INDEX(vintage_EXT[Vintage],vintage_EXT[[#This Row],[Period]]-1),0),100%)</f>
        <v>1.5027272727272726E-2</v>
      </c>
      <c r="AB29" s="23">
        <f ca="1">IF(vintage_EXT[[#This Row],[Period]]&gt;1,vintage_EXT[[#This Row],[Vintage]]/INDEX(vintage_EXT[Vintage],vintage_EXT[[#This Row],[Period]]-1),1)</f>
        <v>1</v>
      </c>
      <c r="AC29">
        <f t="array" ref="AC29">SUM((vintage_defaults[Period]=vintage_EXT[[#This Row],[Period]])*1)</f>
        <v>0</v>
      </c>
      <c r="AD29">
        <f t="array" ref="AD29">SUM((vintage_defaults[Period]=vintage_EXT[[#This Row],[Period]])*vintage_defaults[Original Balance (EUR)])</f>
        <v>0</v>
      </c>
      <c r="AE29" s="1">
        <f t="array" aca="1" ref="AE29" ca="1">NTV_total_N/(NTV_total_N-1)*SUM((IFERROR(INDEX(vintage_EXT_overview,vintage_EXT[[#This Row],[Period]],),0)-vintage_EXT[[#This Row],[Vintage]])^2*INDIRECT(weights_type))</f>
        <v>1.3715537190082642E-5</v>
      </c>
      <c r="AF29" s="4">
        <f ca="1">SQRT(vintage_EXT[[#This Row],[Variance]])/vintage_EXT[[#This Row],[Vintage]]</f>
        <v>0.24644853600472011</v>
      </c>
    </row>
    <row r="30" spans="1:32" x14ac:dyDescent="0.3">
      <c r="A30">
        <v>23</v>
      </c>
      <c r="B30" s="12" t="e">
        <f>IF(ISERROR(B$2),NA(),IF($A30&gt;B$3,MIN(100%,INDEX(vintage_EXT_overview,$A30-1,B$1)*INDEX(vintage_EXT[Growth Factor],$A30)),INDEX(vintage_overview,$A30,B$1)))</f>
        <v>#N/A</v>
      </c>
      <c r="C30" s="13" t="e">
        <f>IF(ISERROR(C$2),NA(),IF($A30&gt;C$3,MIN(100%,INDEX(vintage_EXT_overview,$A30-1,C$1)*INDEX(vintage_EXT[Growth Factor],$A30)),INDEX(vintage_overview,$A30,C$1)))</f>
        <v>#N/A</v>
      </c>
      <c r="D30" s="13" t="e">
        <f>IF(ISERROR(D$2),NA(),IF($A30&gt;D$3,MIN(100%,INDEX(vintage_EXT_overview,$A30-1,D$1)*INDEX(vintage_EXT[Growth Factor],$A30)),INDEX(vintage_overview,$A30,D$1)))</f>
        <v>#N/A</v>
      </c>
      <c r="E30" s="13" t="e">
        <f>IF(ISERROR(E$2),NA(),IF($A30&gt;E$3,MIN(100%,INDEX(vintage_EXT_overview,$A30-1,E$1)*INDEX(vintage_EXT[Growth Factor],$A30)),INDEX(vintage_overview,$A30,E$1)))</f>
        <v>#N/A</v>
      </c>
      <c r="F30" s="13">
        <f ca="1">IF(ISERROR(F$2),NA(),IF($A30&gt;F$3,MIN(100%,INDEX(vintage_EXT_overview,$A30-1,F$1)*INDEX(vintage_EXT[Growth Factor],$A30)),INDEX(vintage_overview,$A30,F$1)))</f>
        <v>1.6799999999999999E-2</v>
      </c>
      <c r="G30" s="13">
        <f ca="1">IF(ISERROR(G$2),NA(),IF($A30&gt;G$3,MIN(100%,INDEX(vintage_EXT_overview,$A30-1,G$1)*INDEX(vintage_EXT[Growth Factor],$A30)),INDEX(vintage_overview,$A30,G$1)))</f>
        <v>1.1599999999999999E-2</v>
      </c>
      <c r="H30" s="13" t="e">
        <f>IF(ISERROR(H$2),NA(),IF($A30&gt;H$3,MIN(100%,INDEX(vintage_EXT_overview,$A30-1,H$1)*INDEX(vintage_EXT[Growth Factor],$A30)),INDEX(vintage_overview,$A30,H$1)))</f>
        <v>#N/A</v>
      </c>
      <c r="I30" s="13" t="e">
        <f>IF(ISERROR(I$2),NA(),IF($A30&gt;I$3,MIN(100%,INDEX(vintage_EXT_overview,$A30-1,I$1)*INDEX(vintage_EXT[Growth Factor],$A30)),INDEX(vintage_overview,$A30,I$1)))</f>
        <v>#N/A</v>
      </c>
      <c r="J30" s="13" t="e">
        <f>IF(ISERROR(J$2),NA(),IF($A30&gt;J$3,MIN(100%,INDEX(vintage_EXT_overview,$A30-1,J$1)*INDEX(vintage_EXT[Growth Factor],$A30)),INDEX(vintage_overview,$A30,J$1)))</f>
        <v>#N/A</v>
      </c>
      <c r="K30" s="13" t="e">
        <f>IF(ISERROR(K$2),NA(),IF($A30&gt;K$3,MIN(100%,INDEX(vintage_EXT_overview,$A30-1,K$1)*INDEX(vintage_EXT[Growth Factor],$A30)),INDEX(vintage_overview,$A30,K$1)))</f>
        <v>#N/A</v>
      </c>
      <c r="L30" s="13" t="e">
        <f>IF(ISERROR(L$2),NA(),IF($A30&gt;L$3,MIN(100%,INDEX(vintage_EXT_overview,$A30-1,L$1)*INDEX(vintage_EXT[Growth Factor],$A30)),INDEX(vintage_overview,$A30,L$1)))</f>
        <v>#N/A</v>
      </c>
      <c r="M30" s="13" t="e">
        <f>IF(ISERROR(M$2),NA(),IF($A30&gt;M$3,MIN(100%,INDEX(vintage_EXT_overview,$A30-1,M$1)*INDEX(vintage_EXT[Growth Factor],$A30)),INDEX(vintage_overview,$A30,M$1)))</f>
        <v>#N/A</v>
      </c>
      <c r="N30" s="13" t="e">
        <f>IF(ISERROR(N$2),NA(),IF($A30&gt;N$3,MIN(100%,INDEX(vintage_EXT_overview,$A30-1,N$1)*INDEX(vintage_EXT[Growth Factor],$A30)),INDEX(vintage_overview,$A30,N$1)))</f>
        <v>#N/A</v>
      </c>
      <c r="O30" s="13" t="e">
        <f>IF(ISERROR(O$2),NA(),IF($A30&gt;O$3,MIN(100%,INDEX(vintage_EXT_overview,$A30-1,O$1)*INDEX(vintage_EXT[Growth Factor],$A30)),INDEX(vintage_overview,$A30,O$1)))</f>
        <v>#N/A</v>
      </c>
      <c r="P30" s="13" t="e">
        <f>IF(ISERROR(P$2),NA(),IF($A30&gt;P$3,MIN(100%,INDEX(vintage_EXT_overview,$A30-1,P$1)*INDEX(vintage_EXT[Growth Factor],$A30)),INDEX(vintage_overview,$A30,P$1)))</f>
        <v>#N/A</v>
      </c>
      <c r="Q30" s="13" t="e">
        <f>IF(ISERROR(Q$2),NA(),IF($A30&gt;Q$3,MIN(100%,INDEX(vintage_EXT_overview,$A30-1,Q$1)*INDEX(vintage_EXT[Growth Factor],$A30)),INDEX(vintage_overview,$A30,Q$1)))</f>
        <v>#N/A</v>
      </c>
      <c r="R30" s="13" t="e">
        <f>IF(ISERROR(R$2),NA(),IF($A30&gt;R$3,MIN(100%,INDEX(vintage_EXT_overview,$A30-1,R$1)*INDEX(vintage_EXT[Growth Factor],$A30)),INDEX(vintage_overview,$A30,R$1)))</f>
        <v>#N/A</v>
      </c>
      <c r="S30" s="13" t="e">
        <f>IF(ISERROR(S$2),NA(),IF($A30&gt;S$3,MIN(100%,INDEX(vintage_EXT_overview,$A30-1,S$1)*INDEX(vintage_EXT[Growth Factor],$A30)),INDEX(vintage_overview,$A30,S$1)))</f>
        <v>#N/A</v>
      </c>
      <c r="T30" s="13" t="e">
        <f>IF(ISERROR(T$2),NA(),IF($A30&gt;T$3,MIN(100%,INDEX(vintage_EXT_overview,$A30-1,T$1)*INDEX(vintage_EXT[Growth Factor],$A30)),INDEX(vintage_overview,$A30,T$1)))</f>
        <v>#N/A</v>
      </c>
      <c r="U30" s="14" t="e">
        <f>IF(ISERROR(U$2),NA(),IF($A30&gt;U$3,MIN(100%,INDEX(vintage_EXT_overview,$A30-1,U$1)*INDEX(vintage_EXT[Growth Factor],$A30)),INDEX(vintage_overview,$A30,U$1)))</f>
        <v>#N/A</v>
      </c>
      <c r="X30" s="20">
        <v>23</v>
      </c>
      <c r="Y30" s="13">
        <f t="array" aca="1" ref="Y30" ca="1">IFERROR(SUM((vintage_EXT[[#This Row],[Period]]&lt;=max_periods_vnt)*(IFERROR(INDEX(vintage_overview,vintage_EXT[[#This Row],[Period]],),0)-IF(vintage_EXT[[#This Row],[Period]]&gt;1,IFERROR(INDEX(vintage_overview,vintage_EXT[[#This Row],[Period]]-1,),0),0))*INDIRECT(weights_type))/SUM((vintage_EXT[[#This Row],[Period]]&lt;=max_periods_vnt)*INDIRECT(weights_type)),0%)</f>
        <v>0</v>
      </c>
      <c r="Z30" s="13">
        <f t="array" ref="Z30">SUM((vintage_EXT[[#This Row],[Period]]=vintage_defaults[Period])*vintage_defaults[EXT Parts])</f>
        <v>0</v>
      </c>
      <c r="AA30" s="13">
        <f ca="1">MIN(vintage_EXT[[#This Row],[Vintage Δ]]+IF(vintage_EXT[[#This Row],[Period]]&gt;1,INDEX(vintage_EXT[Vintage],vintage_EXT[[#This Row],[Period]]-1),0),100%)</f>
        <v>1.5027272727272726E-2</v>
      </c>
      <c r="AB30" s="22">
        <f ca="1">IF(vintage_EXT[[#This Row],[Period]]&gt;1,vintage_EXT[[#This Row],[Vintage]]/INDEX(vintage_EXT[Vintage],vintage_EXT[[#This Row],[Period]]-1),1)</f>
        <v>1</v>
      </c>
      <c r="AC30">
        <f t="array" ref="AC30">SUM((vintage_defaults[Period]=vintage_EXT[[#This Row],[Period]])*1)</f>
        <v>0</v>
      </c>
      <c r="AD30">
        <f t="array" ref="AD30">SUM((vintage_defaults[Period]=vintage_EXT[[#This Row],[Period]])*vintage_defaults[Original Balance (EUR)])</f>
        <v>0</v>
      </c>
      <c r="AE30" s="1">
        <f t="array" aca="1" ref="AE30" ca="1">NTV_total_N/(NTV_total_N-1)*SUM((IFERROR(INDEX(vintage_EXT_overview,vintage_EXT[[#This Row],[Period]],),0)-vintage_EXT[[#This Row],[Vintage]])^2*INDIRECT(weights_type))</f>
        <v>1.3715537190082642E-5</v>
      </c>
      <c r="AF30" s="4">
        <f ca="1">SQRT(vintage_EXT[[#This Row],[Variance]])/vintage_EXT[[#This Row],[Vintage]]</f>
        <v>0.24644853600472011</v>
      </c>
    </row>
    <row r="31" spans="1:32" x14ac:dyDescent="0.3">
      <c r="A31">
        <v>24</v>
      </c>
      <c r="B31" s="15" t="e">
        <f>IF(ISERROR(B$2),NA(),IF($A31&gt;B$3,MIN(100%,INDEX(vintage_EXT_overview,$A31-1,B$1)*INDEX(vintage_EXT[Growth Factor],$A31)),INDEX(vintage_overview,$A31,B$1)))</f>
        <v>#N/A</v>
      </c>
      <c r="C31" s="16" t="e">
        <f>IF(ISERROR(C$2),NA(),IF($A31&gt;C$3,MIN(100%,INDEX(vintage_EXT_overview,$A31-1,C$1)*INDEX(vintage_EXT[Growth Factor],$A31)),INDEX(vintage_overview,$A31,C$1)))</f>
        <v>#N/A</v>
      </c>
      <c r="D31" s="16" t="e">
        <f>IF(ISERROR(D$2),NA(),IF($A31&gt;D$3,MIN(100%,INDEX(vintage_EXT_overview,$A31-1,D$1)*INDEX(vintage_EXT[Growth Factor],$A31)),INDEX(vintage_overview,$A31,D$1)))</f>
        <v>#N/A</v>
      </c>
      <c r="E31" s="16" t="e">
        <f>IF(ISERROR(E$2),NA(),IF($A31&gt;E$3,MIN(100%,INDEX(vintage_EXT_overview,$A31-1,E$1)*INDEX(vintage_EXT[Growth Factor],$A31)),INDEX(vintage_overview,$A31,E$1)))</f>
        <v>#N/A</v>
      </c>
      <c r="F31" s="16">
        <f ca="1">IF(ISERROR(F$2),NA(),IF($A31&gt;F$3,MIN(100%,INDEX(vintage_EXT_overview,$A31-1,F$1)*INDEX(vintage_EXT[Growth Factor],$A31)),INDEX(vintage_overview,$A31,F$1)))</f>
        <v>1.6799999999999999E-2</v>
      </c>
      <c r="G31" s="16">
        <f ca="1">IF(ISERROR(G$2),NA(),IF($A31&gt;G$3,MIN(100%,INDEX(vintage_EXT_overview,$A31-1,G$1)*INDEX(vintage_EXT[Growth Factor],$A31)),INDEX(vintage_overview,$A31,G$1)))</f>
        <v>1.1599999999999999E-2</v>
      </c>
      <c r="H31" s="16" t="e">
        <f>IF(ISERROR(H$2),NA(),IF($A31&gt;H$3,MIN(100%,INDEX(vintage_EXT_overview,$A31-1,H$1)*INDEX(vintage_EXT[Growth Factor],$A31)),INDEX(vintage_overview,$A31,H$1)))</f>
        <v>#N/A</v>
      </c>
      <c r="I31" s="16" t="e">
        <f>IF(ISERROR(I$2),NA(),IF($A31&gt;I$3,MIN(100%,INDEX(vintage_EXT_overview,$A31-1,I$1)*INDEX(vintage_EXT[Growth Factor],$A31)),INDEX(vintage_overview,$A31,I$1)))</f>
        <v>#N/A</v>
      </c>
      <c r="J31" s="16" t="e">
        <f>IF(ISERROR(J$2),NA(),IF($A31&gt;J$3,MIN(100%,INDEX(vintage_EXT_overview,$A31-1,J$1)*INDEX(vintage_EXT[Growth Factor],$A31)),INDEX(vintage_overview,$A31,J$1)))</f>
        <v>#N/A</v>
      </c>
      <c r="K31" s="16" t="e">
        <f>IF(ISERROR(K$2),NA(),IF($A31&gt;K$3,MIN(100%,INDEX(vintage_EXT_overview,$A31-1,K$1)*INDEX(vintage_EXT[Growth Factor],$A31)),INDEX(vintage_overview,$A31,K$1)))</f>
        <v>#N/A</v>
      </c>
      <c r="L31" s="16" t="e">
        <f>IF(ISERROR(L$2),NA(),IF($A31&gt;L$3,MIN(100%,INDEX(vintage_EXT_overview,$A31-1,L$1)*INDEX(vintage_EXT[Growth Factor],$A31)),INDEX(vintage_overview,$A31,L$1)))</f>
        <v>#N/A</v>
      </c>
      <c r="M31" s="16" t="e">
        <f>IF(ISERROR(M$2),NA(),IF($A31&gt;M$3,MIN(100%,INDEX(vintage_EXT_overview,$A31-1,M$1)*INDEX(vintage_EXT[Growth Factor],$A31)),INDEX(vintage_overview,$A31,M$1)))</f>
        <v>#N/A</v>
      </c>
      <c r="N31" s="16" t="e">
        <f>IF(ISERROR(N$2),NA(),IF($A31&gt;N$3,MIN(100%,INDEX(vintage_EXT_overview,$A31-1,N$1)*INDEX(vintage_EXT[Growth Factor],$A31)),INDEX(vintage_overview,$A31,N$1)))</f>
        <v>#N/A</v>
      </c>
      <c r="O31" s="16" t="e">
        <f>IF(ISERROR(O$2),NA(),IF($A31&gt;O$3,MIN(100%,INDEX(vintage_EXT_overview,$A31-1,O$1)*INDEX(vintage_EXT[Growth Factor],$A31)),INDEX(vintage_overview,$A31,O$1)))</f>
        <v>#N/A</v>
      </c>
      <c r="P31" s="16" t="e">
        <f>IF(ISERROR(P$2),NA(),IF($A31&gt;P$3,MIN(100%,INDEX(vintage_EXT_overview,$A31-1,P$1)*INDEX(vintage_EXT[Growth Factor],$A31)),INDEX(vintage_overview,$A31,P$1)))</f>
        <v>#N/A</v>
      </c>
      <c r="Q31" s="16" t="e">
        <f>IF(ISERROR(Q$2),NA(),IF($A31&gt;Q$3,MIN(100%,INDEX(vintage_EXT_overview,$A31-1,Q$1)*INDEX(vintage_EXT[Growth Factor],$A31)),INDEX(vintage_overview,$A31,Q$1)))</f>
        <v>#N/A</v>
      </c>
      <c r="R31" s="16" t="e">
        <f>IF(ISERROR(R$2),NA(),IF($A31&gt;R$3,MIN(100%,INDEX(vintage_EXT_overview,$A31-1,R$1)*INDEX(vintage_EXT[Growth Factor],$A31)),INDEX(vintage_overview,$A31,R$1)))</f>
        <v>#N/A</v>
      </c>
      <c r="S31" s="16" t="e">
        <f>IF(ISERROR(S$2),NA(),IF($A31&gt;S$3,MIN(100%,INDEX(vintage_EXT_overview,$A31-1,S$1)*INDEX(vintage_EXT[Growth Factor],$A31)),INDEX(vintage_overview,$A31,S$1)))</f>
        <v>#N/A</v>
      </c>
      <c r="T31" s="16" t="e">
        <f>IF(ISERROR(T$2),NA(),IF($A31&gt;T$3,MIN(100%,INDEX(vintage_EXT_overview,$A31-1,T$1)*INDEX(vintage_EXT[Growth Factor],$A31)),INDEX(vintage_overview,$A31,T$1)))</f>
        <v>#N/A</v>
      </c>
      <c r="U31" s="17" t="e">
        <f>IF(ISERROR(U$2),NA(),IF($A31&gt;U$3,MIN(100%,INDEX(vintage_EXT_overview,$A31-1,U$1)*INDEX(vintage_EXT[Growth Factor],$A31)),INDEX(vintage_overview,$A31,U$1)))</f>
        <v>#N/A</v>
      </c>
      <c r="X31" s="21">
        <v>24</v>
      </c>
      <c r="Y31" s="16">
        <f t="array" aca="1" ref="Y31" ca="1">IFERROR(SUM((vintage_EXT[[#This Row],[Period]]&lt;=max_periods_vnt)*(IFERROR(INDEX(vintage_overview,vintage_EXT[[#This Row],[Period]],),0)-IF(vintage_EXT[[#This Row],[Period]]&gt;1,IFERROR(INDEX(vintage_overview,vintage_EXT[[#This Row],[Period]]-1,),0),0))*INDIRECT(weights_type))/SUM((vintage_EXT[[#This Row],[Period]]&lt;=max_periods_vnt)*INDIRECT(weights_type)),0%)</f>
        <v>0</v>
      </c>
      <c r="Z31" s="16">
        <f t="array" ref="Z31">SUM((vintage_EXT[[#This Row],[Period]]=vintage_defaults[Period])*vintage_defaults[EXT Parts])</f>
        <v>0</v>
      </c>
      <c r="AA31" s="16">
        <f ca="1">MIN(vintage_EXT[[#This Row],[Vintage Δ]]+IF(vintage_EXT[[#This Row],[Period]]&gt;1,INDEX(vintage_EXT[Vintage],vintage_EXT[[#This Row],[Period]]-1),0),100%)</f>
        <v>1.5027272727272726E-2</v>
      </c>
      <c r="AB31" s="23">
        <f ca="1">IF(vintage_EXT[[#This Row],[Period]]&gt;1,vintage_EXT[[#This Row],[Vintage]]/INDEX(vintage_EXT[Vintage],vintage_EXT[[#This Row],[Period]]-1),1)</f>
        <v>1</v>
      </c>
      <c r="AC31">
        <f t="array" ref="AC31">SUM((vintage_defaults[Period]=vintage_EXT[[#This Row],[Period]])*1)</f>
        <v>0</v>
      </c>
      <c r="AD31">
        <f t="array" ref="AD31">SUM((vintage_defaults[Period]=vintage_EXT[[#This Row],[Period]])*vintage_defaults[Original Balance (EUR)])</f>
        <v>0</v>
      </c>
      <c r="AE31" s="1">
        <f t="array" aca="1" ref="AE31" ca="1">NTV_total_N/(NTV_total_N-1)*SUM((IFERROR(INDEX(vintage_EXT_overview,vintage_EXT[[#This Row],[Period]],),0)-vintage_EXT[[#This Row],[Vintage]])^2*INDIRECT(weights_type))</f>
        <v>1.3715537190082642E-5</v>
      </c>
      <c r="AF31" s="4">
        <f ca="1">SQRT(vintage_EXT[[#This Row],[Variance]])/vintage_EXT[[#This Row],[Vintage]]</f>
        <v>0.24644853600472011</v>
      </c>
    </row>
    <row r="32" spans="1:32" x14ac:dyDescent="0.3">
      <c r="A32">
        <v>25</v>
      </c>
      <c r="B32" s="12" t="e">
        <f>IF(ISERROR(B$2),NA(),IF($A32&gt;B$3,MIN(100%,INDEX(vintage_EXT_overview,$A32-1,B$1)*INDEX(vintage_EXT[Growth Factor],$A32)),INDEX(vintage_overview,$A32,B$1)))</f>
        <v>#N/A</v>
      </c>
      <c r="C32" s="13" t="e">
        <f>IF(ISERROR(C$2),NA(),IF($A32&gt;C$3,MIN(100%,INDEX(vintage_EXT_overview,$A32-1,C$1)*INDEX(vintage_EXT[Growth Factor],$A32)),INDEX(vintage_overview,$A32,C$1)))</f>
        <v>#N/A</v>
      </c>
      <c r="D32" s="13" t="e">
        <f>IF(ISERROR(D$2),NA(),IF($A32&gt;D$3,MIN(100%,INDEX(vintage_EXT_overview,$A32-1,D$1)*INDEX(vintage_EXT[Growth Factor],$A32)),INDEX(vintage_overview,$A32,D$1)))</f>
        <v>#N/A</v>
      </c>
      <c r="E32" s="13" t="e">
        <f>IF(ISERROR(E$2),NA(),IF($A32&gt;E$3,MIN(100%,INDEX(vintage_EXT_overview,$A32-1,E$1)*INDEX(vintage_EXT[Growth Factor],$A32)),INDEX(vintage_overview,$A32,E$1)))</f>
        <v>#N/A</v>
      </c>
      <c r="F32" s="13">
        <f ca="1">IF(ISERROR(F$2),NA(),IF($A32&gt;F$3,MIN(100%,INDEX(vintage_EXT_overview,$A32-1,F$1)*INDEX(vintage_EXT[Growth Factor],$A32)),INDEX(vintage_overview,$A32,F$1)))</f>
        <v>1.6799999999999999E-2</v>
      </c>
      <c r="G32" s="13">
        <f ca="1">IF(ISERROR(G$2),NA(),IF($A32&gt;G$3,MIN(100%,INDEX(vintage_EXT_overview,$A32-1,G$1)*INDEX(vintage_EXT[Growth Factor],$A32)),INDEX(vintage_overview,$A32,G$1)))</f>
        <v>1.1599999999999999E-2</v>
      </c>
      <c r="H32" s="13" t="e">
        <f>IF(ISERROR(H$2),NA(),IF($A32&gt;H$3,MIN(100%,INDEX(vintage_EXT_overview,$A32-1,H$1)*INDEX(vintage_EXT[Growth Factor],$A32)),INDEX(vintage_overview,$A32,H$1)))</f>
        <v>#N/A</v>
      </c>
      <c r="I32" s="13" t="e">
        <f>IF(ISERROR(I$2),NA(),IF($A32&gt;I$3,MIN(100%,INDEX(vintage_EXT_overview,$A32-1,I$1)*INDEX(vintage_EXT[Growth Factor],$A32)),INDEX(vintage_overview,$A32,I$1)))</f>
        <v>#N/A</v>
      </c>
      <c r="J32" s="13" t="e">
        <f>IF(ISERROR(J$2),NA(),IF($A32&gt;J$3,MIN(100%,INDEX(vintage_EXT_overview,$A32-1,J$1)*INDEX(vintage_EXT[Growth Factor],$A32)),INDEX(vintage_overview,$A32,J$1)))</f>
        <v>#N/A</v>
      </c>
      <c r="K32" s="13" t="e">
        <f>IF(ISERROR(K$2),NA(),IF($A32&gt;K$3,MIN(100%,INDEX(vintage_EXT_overview,$A32-1,K$1)*INDEX(vintage_EXT[Growth Factor],$A32)),INDEX(vintage_overview,$A32,K$1)))</f>
        <v>#N/A</v>
      </c>
      <c r="L32" s="13" t="e">
        <f>IF(ISERROR(L$2),NA(),IF($A32&gt;L$3,MIN(100%,INDEX(vintage_EXT_overview,$A32-1,L$1)*INDEX(vintage_EXT[Growth Factor],$A32)),INDEX(vintage_overview,$A32,L$1)))</f>
        <v>#N/A</v>
      </c>
      <c r="M32" s="13" t="e">
        <f>IF(ISERROR(M$2),NA(),IF($A32&gt;M$3,MIN(100%,INDEX(vintage_EXT_overview,$A32-1,M$1)*INDEX(vintage_EXT[Growth Factor],$A32)),INDEX(vintage_overview,$A32,M$1)))</f>
        <v>#N/A</v>
      </c>
      <c r="N32" s="13" t="e">
        <f>IF(ISERROR(N$2),NA(),IF($A32&gt;N$3,MIN(100%,INDEX(vintage_EXT_overview,$A32-1,N$1)*INDEX(vintage_EXT[Growth Factor],$A32)),INDEX(vintage_overview,$A32,N$1)))</f>
        <v>#N/A</v>
      </c>
      <c r="O32" s="13" t="e">
        <f>IF(ISERROR(O$2),NA(),IF($A32&gt;O$3,MIN(100%,INDEX(vintage_EXT_overview,$A32-1,O$1)*INDEX(vintage_EXT[Growth Factor],$A32)),INDEX(vintage_overview,$A32,O$1)))</f>
        <v>#N/A</v>
      </c>
      <c r="P32" s="13" t="e">
        <f>IF(ISERROR(P$2),NA(),IF($A32&gt;P$3,MIN(100%,INDEX(vintage_EXT_overview,$A32-1,P$1)*INDEX(vintage_EXT[Growth Factor],$A32)),INDEX(vintage_overview,$A32,P$1)))</f>
        <v>#N/A</v>
      </c>
      <c r="Q32" s="13" t="e">
        <f>IF(ISERROR(Q$2),NA(),IF($A32&gt;Q$3,MIN(100%,INDEX(vintage_EXT_overview,$A32-1,Q$1)*INDEX(vintage_EXT[Growth Factor],$A32)),INDEX(vintage_overview,$A32,Q$1)))</f>
        <v>#N/A</v>
      </c>
      <c r="R32" s="13" t="e">
        <f>IF(ISERROR(R$2),NA(),IF($A32&gt;R$3,MIN(100%,INDEX(vintage_EXT_overview,$A32-1,R$1)*INDEX(vintage_EXT[Growth Factor],$A32)),INDEX(vintage_overview,$A32,R$1)))</f>
        <v>#N/A</v>
      </c>
      <c r="S32" s="13" t="e">
        <f>IF(ISERROR(S$2),NA(),IF($A32&gt;S$3,MIN(100%,INDEX(vintage_EXT_overview,$A32-1,S$1)*INDEX(vintage_EXT[Growth Factor],$A32)),INDEX(vintage_overview,$A32,S$1)))</f>
        <v>#N/A</v>
      </c>
      <c r="T32" s="13" t="e">
        <f>IF(ISERROR(T$2),NA(),IF($A32&gt;T$3,MIN(100%,INDEX(vintage_EXT_overview,$A32-1,T$1)*INDEX(vintage_EXT[Growth Factor],$A32)),INDEX(vintage_overview,$A32,T$1)))</f>
        <v>#N/A</v>
      </c>
      <c r="U32" s="14" t="e">
        <f>IF(ISERROR(U$2),NA(),IF($A32&gt;U$3,MIN(100%,INDEX(vintage_EXT_overview,$A32-1,U$1)*INDEX(vintage_EXT[Growth Factor],$A32)),INDEX(vintage_overview,$A32,U$1)))</f>
        <v>#N/A</v>
      </c>
      <c r="X32" s="20">
        <v>25</v>
      </c>
      <c r="Y32" s="13">
        <f t="array" aca="1" ref="Y32" ca="1">IFERROR(SUM((vintage_EXT[[#This Row],[Period]]&lt;=max_periods_vnt)*(IFERROR(INDEX(vintage_overview,vintage_EXT[[#This Row],[Period]],),0)-IF(vintage_EXT[[#This Row],[Period]]&gt;1,IFERROR(INDEX(vintage_overview,vintage_EXT[[#This Row],[Period]]-1,),0),0))*INDIRECT(weights_type))/SUM((vintage_EXT[[#This Row],[Period]]&lt;=max_periods_vnt)*INDIRECT(weights_type)),0%)</f>
        <v>0</v>
      </c>
      <c r="Z32" s="13">
        <f t="array" ref="Z32">SUM((vintage_EXT[[#This Row],[Period]]=vintage_defaults[Period])*vintage_defaults[EXT Parts])</f>
        <v>0</v>
      </c>
      <c r="AA32" s="13">
        <f ca="1">MIN(vintage_EXT[[#This Row],[Vintage Δ]]+IF(vintage_EXT[[#This Row],[Period]]&gt;1,INDEX(vintage_EXT[Vintage],vintage_EXT[[#This Row],[Period]]-1),0),100%)</f>
        <v>1.5027272727272726E-2</v>
      </c>
      <c r="AB32" s="22">
        <f ca="1">IF(vintage_EXT[[#This Row],[Period]]&gt;1,vintage_EXT[[#This Row],[Vintage]]/INDEX(vintage_EXT[Vintage],vintage_EXT[[#This Row],[Period]]-1),1)</f>
        <v>1</v>
      </c>
      <c r="AC32">
        <f t="array" ref="AC32">SUM((vintage_defaults[Period]=vintage_EXT[[#This Row],[Period]])*1)</f>
        <v>0</v>
      </c>
      <c r="AD32">
        <f t="array" ref="AD32">SUM((vintage_defaults[Period]=vintage_EXT[[#This Row],[Period]])*vintage_defaults[Original Balance (EUR)])</f>
        <v>0</v>
      </c>
      <c r="AE32" s="1">
        <f t="array" aca="1" ref="AE32" ca="1">NTV_total_N/(NTV_total_N-1)*SUM((IFERROR(INDEX(vintage_EXT_overview,vintage_EXT[[#This Row],[Period]],),0)-vintage_EXT[[#This Row],[Vintage]])^2*INDIRECT(weights_type))</f>
        <v>1.3715537190082642E-5</v>
      </c>
      <c r="AF32" s="4">
        <f ca="1">SQRT(vintage_EXT[[#This Row],[Variance]])/vintage_EXT[[#This Row],[Vintage]]</f>
        <v>0.24644853600472011</v>
      </c>
    </row>
    <row r="33" spans="1:32" x14ac:dyDescent="0.3">
      <c r="A33">
        <v>26</v>
      </c>
      <c r="B33" s="15" t="e">
        <f>IF(ISERROR(B$2),NA(),IF($A33&gt;B$3,MIN(100%,INDEX(vintage_EXT_overview,$A33-1,B$1)*INDEX(vintage_EXT[Growth Factor],$A33)),INDEX(vintage_overview,$A33,B$1)))</f>
        <v>#N/A</v>
      </c>
      <c r="C33" s="16" t="e">
        <f>IF(ISERROR(C$2),NA(),IF($A33&gt;C$3,MIN(100%,INDEX(vintage_EXT_overview,$A33-1,C$1)*INDEX(vintage_EXT[Growth Factor],$A33)),INDEX(vintage_overview,$A33,C$1)))</f>
        <v>#N/A</v>
      </c>
      <c r="D33" s="16" t="e">
        <f>IF(ISERROR(D$2),NA(),IF($A33&gt;D$3,MIN(100%,INDEX(vintage_EXT_overview,$A33-1,D$1)*INDEX(vintage_EXT[Growth Factor],$A33)),INDEX(vintage_overview,$A33,D$1)))</f>
        <v>#N/A</v>
      </c>
      <c r="E33" s="16" t="e">
        <f>IF(ISERROR(E$2),NA(),IF($A33&gt;E$3,MIN(100%,INDEX(vintage_EXT_overview,$A33-1,E$1)*INDEX(vintage_EXT[Growth Factor],$A33)),INDEX(vintage_overview,$A33,E$1)))</f>
        <v>#N/A</v>
      </c>
      <c r="F33" s="16">
        <f ca="1">IF(ISERROR(F$2),NA(),IF($A33&gt;F$3,MIN(100%,INDEX(vintage_EXT_overview,$A33-1,F$1)*INDEX(vintage_EXT[Growth Factor],$A33)),INDEX(vintage_overview,$A33,F$1)))</f>
        <v>1.6799999999999999E-2</v>
      </c>
      <c r="G33" s="16">
        <f ca="1">IF(ISERROR(G$2),NA(),IF($A33&gt;G$3,MIN(100%,INDEX(vintage_EXT_overview,$A33-1,G$1)*INDEX(vintage_EXT[Growth Factor],$A33)),INDEX(vintage_overview,$A33,G$1)))</f>
        <v>1.1599999999999999E-2</v>
      </c>
      <c r="H33" s="16" t="e">
        <f>IF(ISERROR(H$2),NA(),IF($A33&gt;H$3,MIN(100%,INDEX(vintage_EXT_overview,$A33-1,H$1)*INDEX(vintage_EXT[Growth Factor],$A33)),INDEX(vintage_overview,$A33,H$1)))</f>
        <v>#N/A</v>
      </c>
      <c r="I33" s="16" t="e">
        <f>IF(ISERROR(I$2),NA(),IF($A33&gt;I$3,MIN(100%,INDEX(vintage_EXT_overview,$A33-1,I$1)*INDEX(vintage_EXT[Growth Factor],$A33)),INDEX(vintage_overview,$A33,I$1)))</f>
        <v>#N/A</v>
      </c>
      <c r="J33" s="16" t="e">
        <f>IF(ISERROR(J$2),NA(),IF($A33&gt;J$3,MIN(100%,INDEX(vintage_EXT_overview,$A33-1,J$1)*INDEX(vintage_EXT[Growth Factor],$A33)),INDEX(vintage_overview,$A33,J$1)))</f>
        <v>#N/A</v>
      </c>
      <c r="K33" s="16" t="e">
        <f>IF(ISERROR(K$2),NA(),IF($A33&gt;K$3,MIN(100%,INDEX(vintage_EXT_overview,$A33-1,K$1)*INDEX(vintage_EXT[Growth Factor],$A33)),INDEX(vintage_overview,$A33,K$1)))</f>
        <v>#N/A</v>
      </c>
      <c r="L33" s="16" t="e">
        <f>IF(ISERROR(L$2),NA(),IF($A33&gt;L$3,MIN(100%,INDEX(vintage_EXT_overview,$A33-1,L$1)*INDEX(vintage_EXT[Growth Factor],$A33)),INDEX(vintage_overview,$A33,L$1)))</f>
        <v>#N/A</v>
      </c>
      <c r="M33" s="16" t="e">
        <f>IF(ISERROR(M$2),NA(),IF($A33&gt;M$3,MIN(100%,INDEX(vintage_EXT_overview,$A33-1,M$1)*INDEX(vintage_EXT[Growth Factor],$A33)),INDEX(vintage_overview,$A33,M$1)))</f>
        <v>#N/A</v>
      </c>
      <c r="N33" s="16" t="e">
        <f>IF(ISERROR(N$2),NA(),IF($A33&gt;N$3,MIN(100%,INDEX(vintage_EXT_overview,$A33-1,N$1)*INDEX(vintage_EXT[Growth Factor],$A33)),INDEX(vintage_overview,$A33,N$1)))</f>
        <v>#N/A</v>
      </c>
      <c r="O33" s="16" t="e">
        <f>IF(ISERROR(O$2),NA(),IF($A33&gt;O$3,MIN(100%,INDEX(vintage_EXT_overview,$A33-1,O$1)*INDEX(vintage_EXT[Growth Factor],$A33)),INDEX(vintage_overview,$A33,O$1)))</f>
        <v>#N/A</v>
      </c>
      <c r="P33" s="16" t="e">
        <f>IF(ISERROR(P$2),NA(),IF($A33&gt;P$3,MIN(100%,INDEX(vintage_EXT_overview,$A33-1,P$1)*INDEX(vintage_EXT[Growth Factor],$A33)),INDEX(vintage_overview,$A33,P$1)))</f>
        <v>#N/A</v>
      </c>
      <c r="Q33" s="16" t="e">
        <f>IF(ISERROR(Q$2),NA(),IF($A33&gt;Q$3,MIN(100%,INDEX(vintage_EXT_overview,$A33-1,Q$1)*INDEX(vintage_EXT[Growth Factor],$A33)),INDEX(vintage_overview,$A33,Q$1)))</f>
        <v>#N/A</v>
      </c>
      <c r="R33" s="16" t="e">
        <f>IF(ISERROR(R$2),NA(),IF($A33&gt;R$3,MIN(100%,INDEX(vintage_EXT_overview,$A33-1,R$1)*INDEX(vintage_EXT[Growth Factor],$A33)),INDEX(vintage_overview,$A33,R$1)))</f>
        <v>#N/A</v>
      </c>
      <c r="S33" s="16" t="e">
        <f>IF(ISERROR(S$2),NA(),IF($A33&gt;S$3,MIN(100%,INDEX(vintage_EXT_overview,$A33-1,S$1)*INDEX(vintage_EXT[Growth Factor],$A33)),INDEX(vintage_overview,$A33,S$1)))</f>
        <v>#N/A</v>
      </c>
      <c r="T33" s="16" t="e">
        <f>IF(ISERROR(T$2),NA(),IF($A33&gt;T$3,MIN(100%,INDEX(vintage_EXT_overview,$A33-1,T$1)*INDEX(vintage_EXT[Growth Factor],$A33)),INDEX(vintage_overview,$A33,T$1)))</f>
        <v>#N/A</v>
      </c>
      <c r="U33" s="17" t="e">
        <f>IF(ISERROR(U$2),NA(),IF($A33&gt;U$3,MIN(100%,INDEX(vintage_EXT_overview,$A33-1,U$1)*INDEX(vintage_EXT[Growth Factor],$A33)),INDEX(vintage_overview,$A33,U$1)))</f>
        <v>#N/A</v>
      </c>
      <c r="X33" s="21">
        <v>26</v>
      </c>
      <c r="Y33" s="16">
        <f t="array" aca="1" ref="Y33" ca="1">IFERROR(SUM((vintage_EXT[[#This Row],[Period]]&lt;=max_periods_vnt)*(IFERROR(INDEX(vintage_overview,vintage_EXT[[#This Row],[Period]],),0)-IF(vintage_EXT[[#This Row],[Period]]&gt;1,IFERROR(INDEX(vintage_overview,vintage_EXT[[#This Row],[Period]]-1,),0),0))*INDIRECT(weights_type))/SUM((vintage_EXT[[#This Row],[Period]]&lt;=max_periods_vnt)*INDIRECT(weights_type)),0%)</f>
        <v>0</v>
      </c>
      <c r="Z33" s="16">
        <f t="array" ref="Z33">SUM((vintage_EXT[[#This Row],[Period]]=vintage_defaults[Period])*vintage_defaults[EXT Parts])</f>
        <v>0</v>
      </c>
      <c r="AA33" s="16">
        <f ca="1">MIN(vintage_EXT[[#This Row],[Vintage Δ]]+IF(vintage_EXT[[#This Row],[Period]]&gt;1,INDEX(vintage_EXT[Vintage],vintage_EXT[[#This Row],[Period]]-1),0),100%)</f>
        <v>1.5027272727272726E-2</v>
      </c>
      <c r="AB33" s="23">
        <f ca="1">IF(vintage_EXT[[#This Row],[Period]]&gt;1,vintage_EXT[[#This Row],[Vintage]]/INDEX(vintage_EXT[Vintage],vintage_EXT[[#This Row],[Period]]-1),1)</f>
        <v>1</v>
      </c>
      <c r="AC33">
        <f t="array" ref="AC33">SUM((vintage_defaults[Period]=vintage_EXT[[#This Row],[Period]])*1)</f>
        <v>0</v>
      </c>
      <c r="AD33">
        <f t="array" ref="AD33">SUM((vintage_defaults[Period]=vintage_EXT[[#This Row],[Period]])*vintage_defaults[Original Balance (EUR)])</f>
        <v>0</v>
      </c>
      <c r="AE33" s="1">
        <f t="array" aca="1" ref="AE33" ca="1">NTV_total_N/(NTV_total_N-1)*SUM((IFERROR(INDEX(vintage_EXT_overview,vintage_EXT[[#This Row],[Period]],),0)-vintage_EXT[[#This Row],[Vintage]])^2*INDIRECT(weights_type))</f>
        <v>1.3715537190082642E-5</v>
      </c>
      <c r="AF33" s="4">
        <f ca="1">SQRT(vintage_EXT[[#This Row],[Variance]])/vintage_EXT[[#This Row],[Vintage]]</f>
        <v>0.24644853600472011</v>
      </c>
    </row>
    <row r="34" spans="1:32" x14ac:dyDescent="0.3">
      <c r="A34">
        <v>27</v>
      </c>
      <c r="B34" s="12" t="e">
        <f>IF(ISERROR(B$2),NA(),IF($A34&gt;B$3,MIN(100%,INDEX(vintage_EXT_overview,$A34-1,B$1)*INDEX(vintage_EXT[Growth Factor],$A34)),INDEX(vintage_overview,$A34,B$1)))</f>
        <v>#N/A</v>
      </c>
      <c r="C34" s="13" t="e">
        <f>IF(ISERROR(C$2),NA(),IF($A34&gt;C$3,MIN(100%,INDEX(vintage_EXT_overview,$A34-1,C$1)*INDEX(vintage_EXT[Growth Factor],$A34)),INDEX(vintage_overview,$A34,C$1)))</f>
        <v>#N/A</v>
      </c>
      <c r="D34" s="13" t="e">
        <f>IF(ISERROR(D$2),NA(),IF($A34&gt;D$3,MIN(100%,INDEX(vintage_EXT_overview,$A34-1,D$1)*INDEX(vintage_EXT[Growth Factor],$A34)),INDEX(vintage_overview,$A34,D$1)))</f>
        <v>#N/A</v>
      </c>
      <c r="E34" s="13" t="e">
        <f>IF(ISERROR(E$2),NA(),IF($A34&gt;E$3,MIN(100%,INDEX(vintage_EXT_overview,$A34-1,E$1)*INDEX(vintage_EXT[Growth Factor],$A34)),INDEX(vintage_overview,$A34,E$1)))</f>
        <v>#N/A</v>
      </c>
      <c r="F34" s="13">
        <f ca="1">IF(ISERROR(F$2),NA(),IF($A34&gt;F$3,MIN(100%,INDEX(vintage_EXT_overview,$A34-1,F$1)*INDEX(vintage_EXT[Growth Factor],$A34)),INDEX(vintage_overview,$A34,F$1)))</f>
        <v>1.6799999999999999E-2</v>
      </c>
      <c r="G34" s="13">
        <f ca="1">IF(ISERROR(G$2),NA(),IF($A34&gt;G$3,MIN(100%,INDEX(vintage_EXT_overview,$A34-1,G$1)*INDEX(vintage_EXT[Growth Factor],$A34)),INDEX(vintage_overview,$A34,G$1)))</f>
        <v>1.1599999999999999E-2</v>
      </c>
      <c r="H34" s="13" t="e">
        <f>IF(ISERROR(H$2),NA(),IF($A34&gt;H$3,MIN(100%,INDEX(vintage_EXT_overview,$A34-1,H$1)*INDEX(vintage_EXT[Growth Factor],$A34)),INDEX(vintage_overview,$A34,H$1)))</f>
        <v>#N/A</v>
      </c>
      <c r="I34" s="13" t="e">
        <f>IF(ISERROR(I$2),NA(),IF($A34&gt;I$3,MIN(100%,INDEX(vintage_EXT_overview,$A34-1,I$1)*INDEX(vintage_EXT[Growth Factor],$A34)),INDEX(vintage_overview,$A34,I$1)))</f>
        <v>#N/A</v>
      </c>
      <c r="J34" s="13" t="e">
        <f>IF(ISERROR(J$2),NA(),IF($A34&gt;J$3,MIN(100%,INDEX(vintage_EXT_overview,$A34-1,J$1)*INDEX(vintage_EXT[Growth Factor],$A34)),INDEX(vintage_overview,$A34,J$1)))</f>
        <v>#N/A</v>
      </c>
      <c r="K34" s="13" t="e">
        <f>IF(ISERROR(K$2),NA(),IF($A34&gt;K$3,MIN(100%,INDEX(vintage_EXT_overview,$A34-1,K$1)*INDEX(vintage_EXT[Growth Factor],$A34)),INDEX(vintage_overview,$A34,K$1)))</f>
        <v>#N/A</v>
      </c>
      <c r="L34" s="13" t="e">
        <f>IF(ISERROR(L$2),NA(),IF($A34&gt;L$3,MIN(100%,INDEX(vintage_EXT_overview,$A34-1,L$1)*INDEX(vintage_EXT[Growth Factor],$A34)),INDEX(vintage_overview,$A34,L$1)))</f>
        <v>#N/A</v>
      </c>
      <c r="M34" s="13" t="e">
        <f>IF(ISERROR(M$2),NA(),IF($A34&gt;M$3,MIN(100%,INDEX(vintage_EXT_overview,$A34-1,M$1)*INDEX(vintage_EXT[Growth Factor],$A34)),INDEX(vintage_overview,$A34,M$1)))</f>
        <v>#N/A</v>
      </c>
      <c r="N34" s="13" t="e">
        <f>IF(ISERROR(N$2),NA(),IF($A34&gt;N$3,MIN(100%,INDEX(vintage_EXT_overview,$A34-1,N$1)*INDEX(vintage_EXT[Growth Factor],$A34)),INDEX(vintage_overview,$A34,N$1)))</f>
        <v>#N/A</v>
      </c>
      <c r="O34" s="13" t="e">
        <f>IF(ISERROR(O$2),NA(),IF($A34&gt;O$3,MIN(100%,INDEX(vintage_EXT_overview,$A34-1,O$1)*INDEX(vintage_EXT[Growth Factor],$A34)),INDEX(vintage_overview,$A34,O$1)))</f>
        <v>#N/A</v>
      </c>
      <c r="P34" s="13" t="e">
        <f>IF(ISERROR(P$2),NA(),IF($A34&gt;P$3,MIN(100%,INDEX(vintage_EXT_overview,$A34-1,P$1)*INDEX(vintage_EXT[Growth Factor],$A34)),INDEX(vintage_overview,$A34,P$1)))</f>
        <v>#N/A</v>
      </c>
      <c r="Q34" s="13" t="e">
        <f>IF(ISERROR(Q$2),NA(),IF($A34&gt;Q$3,MIN(100%,INDEX(vintage_EXT_overview,$A34-1,Q$1)*INDEX(vintage_EXT[Growth Factor],$A34)),INDEX(vintage_overview,$A34,Q$1)))</f>
        <v>#N/A</v>
      </c>
      <c r="R34" s="13" t="e">
        <f>IF(ISERROR(R$2),NA(),IF($A34&gt;R$3,MIN(100%,INDEX(vintage_EXT_overview,$A34-1,R$1)*INDEX(vintage_EXT[Growth Factor],$A34)),INDEX(vintage_overview,$A34,R$1)))</f>
        <v>#N/A</v>
      </c>
      <c r="S34" s="13" t="e">
        <f>IF(ISERROR(S$2),NA(),IF($A34&gt;S$3,MIN(100%,INDEX(vintage_EXT_overview,$A34-1,S$1)*INDEX(vintage_EXT[Growth Factor],$A34)),INDEX(vintage_overview,$A34,S$1)))</f>
        <v>#N/A</v>
      </c>
      <c r="T34" s="13" t="e">
        <f>IF(ISERROR(T$2),NA(),IF($A34&gt;T$3,MIN(100%,INDEX(vintage_EXT_overview,$A34-1,T$1)*INDEX(vintage_EXT[Growth Factor],$A34)),INDEX(vintage_overview,$A34,T$1)))</f>
        <v>#N/A</v>
      </c>
      <c r="U34" s="14" t="e">
        <f>IF(ISERROR(U$2),NA(),IF($A34&gt;U$3,MIN(100%,INDEX(vintage_EXT_overview,$A34-1,U$1)*INDEX(vintage_EXT[Growth Factor],$A34)),INDEX(vintage_overview,$A34,U$1)))</f>
        <v>#N/A</v>
      </c>
      <c r="X34" s="20">
        <v>27</v>
      </c>
      <c r="Y34" s="13">
        <f t="array" aca="1" ref="Y34" ca="1">IFERROR(SUM((vintage_EXT[[#This Row],[Period]]&lt;=max_periods_vnt)*(IFERROR(INDEX(vintage_overview,vintage_EXT[[#This Row],[Period]],),0)-IF(vintage_EXT[[#This Row],[Period]]&gt;1,IFERROR(INDEX(vintage_overview,vintage_EXT[[#This Row],[Period]]-1,),0),0))*INDIRECT(weights_type))/SUM((vintage_EXT[[#This Row],[Period]]&lt;=max_periods_vnt)*INDIRECT(weights_type)),0%)</f>
        <v>0</v>
      </c>
      <c r="Z34" s="13">
        <f t="array" ref="Z34">SUM((vintage_EXT[[#This Row],[Period]]=vintage_defaults[Period])*vintage_defaults[EXT Parts])</f>
        <v>0</v>
      </c>
      <c r="AA34" s="13">
        <f ca="1">MIN(vintage_EXT[[#This Row],[Vintage Δ]]+IF(vintage_EXT[[#This Row],[Period]]&gt;1,INDEX(vintage_EXT[Vintage],vintage_EXT[[#This Row],[Period]]-1),0),100%)</f>
        <v>1.5027272727272726E-2</v>
      </c>
      <c r="AB34" s="22">
        <f ca="1">IF(vintage_EXT[[#This Row],[Period]]&gt;1,vintage_EXT[[#This Row],[Vintage]]/INDEX(vintage_EXT[Vintage],vintage_EXT[[#This Row],[Period]]-1),1)</f>
        <v>1</v>
      </c>
      <c r="AC34">
        <f t="array" ref="AC34">SUM((vintage_defaults[Period]=vintage_EXT[[#This Row],[Period]])*1)</f>
        <v>0</v>
      </c>
      <c r="AD34">
        <f t="array" ref="AD34">SUM((vintage_defaults[Period]=vintage_EXT[[#This Row],[Period]])*vintage_defaults[Original Balance (EUR)])</f>
        <v>0</v>
      </c>
      <c r="AE34" s="1">
        <f t="array" aca="1" ref="AE34" ca="1">NTV_total_N/(NTV_total_N-1)*SUM((IFERROR(INDEX(vintage_EXT_overview,vintage_EXT[[#This Row],[Period]],),0)-vintage_EXT[[#This Row],[Vintage]])^2*INDIRECT(weights_type))</f>
        <v>1.3715537190082642E-5</v>
      </c>
      <c r="AF34" s="4">
        <f ca="1">SQRT(vintage_EXT[[#This Row],[Variance]])/vintage_EXT[[#This Row],[Vintage]]</f>
        <v>0.24644853600472011</v>
      </c>
    </row>
    <row r="35" spans="1:32" x14ac:dyDescent="0.3">
      <c r="A35">
        <v>28</v>
      </c>
      <c r="B35" s="15" t="e">
        <f>IF(ISERROR(B$2),NA(),IF($A35&gt;B$3,MIN(100%,INDEX(vintage_EXT_overview,$A35-1,B$1)*INDEX(vintage_EXT[Growth Factor],$A35)),INDEX(vintage_overview,$A35,B$1)))</f>
        <v>#N/A</v>
      </c>
      <c r="C35" s="16" t="e">
        <f>IF(ISERROR(C$2),NA(),IF($A35&gt;C$3,MIN(100%,INDEX(vintage_EXT_overview,$A35-1,C$1)*INDEX(vintage_EXT[Growth Factor],$A35)),INDEX(vintage_overview,$A35,C$1)))</f>
        <v>#N/A</v>
      </c>
      <c r="D35" s="16" t="e">
        <f>IF(ISERROR(D$2),NA(),IF($A35&gt;D$3,MIN(100%,INDEX(vintage_EXT_overview,$A35-1,D$1)*INDEX(vintage_EXT[Growth Factor],$A35)),INDEX(vintage_overview,$A35,D$1)))</f>
        <v>#N/A</v>
      </c>
      <c r="E35" s="16" t="e">
        <f>IF(ISERROR(E$2),NA(),IF($A35&gt;E$3,MIN(100%,INDEX(vintage_EXT_overview,$A35-1,E$1)*INDEX(vintage_EXT[Growth Factor],$A35)),INDEX(vintage_overview,$A35,E$1)))</f>
        <v>#N/A</v>
      </c>
      <c r="F35" s="16">
        <f ca="1">IF(ISERROR(F$2),NA(),IF($A35&gt;F$3,MIN(100%,INDEX(vintage_EXT_overview,$A35-1,F$1)*INDEX(vintage_EXT[Growth Factor],$A35)),INDEX(vintage_overview,$A35,F$1)))</f>
        <v>1.6799999999999999E-2</v>
      </c>
      <c r="G35" s="16">
        <f ca="1">IF(ISERROR(G$2),NA(),IF($A35&gt;G$3,MIN(100%,INDEX(vintage_EXT_overview,$A35-1,G$1)*INDEX(vintage_EXT[Growth Factor],$A35)),INDEX(vintage_overview,$A35,G$1)))</f>
        <v>1.1599999999999999E-2</v>
      </c>
      <c r="H35" s="16" t="e">
        <f>IF(ISERROR(H$2),NA(),IF($A35&gt;H$3,MIN(100%,INDEX(vintage_EXT_overview,$A35-1,H$1)*INDEX(vintage_EXT[Growth Factor],$A35)),INDEX(vintage_overview,$A35,H$1)))</f>
        <v>#N/A</v>
      </c>
      <c r="I35" s="16" t="e">
        <f>IF(ISERROR(I$2),NA(),IF($A35&gt;I$3,MIN(100%,INDEX(vintage_EXT_overview,$A35-1,I$1)*INDEX(vintage_EXT[Growth Factor],$A35)),INDEX(vintage_overview,$A35,I$1)))</f>
        <v>#N/A</v>
      </c>
      <c r="J35" s="16" t="e">
        <f>IF(ISERROR(J$2),NA(),IF($A35&gt;J$3,MIN(100%,INDEX(vintage_EXT_overview,$A35-1,J$1)*INDEX(vintage_EXT[Growth Factor],$A35)),INDEX(vintage_overview,$A35,J$1)))</f>
        <v>#N/A</v>
      </c>
      <c r="K35" s="16" t="e">
        <f>IF(ISERROR(K$2),NA(),IF($A35&gt;K$3,MIN(100%,INDEX(vintage_EXT_overview,$A35-1,K$1)*INDEX(vintage_EXT[Growth Factor],$A35)),INDEX(vintage_overview,$A35,K$1)))</f>
        <v>#N/A</v>
      </c>
      <c r="L35" s="16" t="e">
        <f>IF(ISERROR(L$2),NA(),IF($A35&gt;L$3,MIN(100%,INDEX(vintage_EXT_overview,$A35-1,L$1)*INDEX(vintage_EXT[Growth Factor],$A35)),INDEX(vintage_overview,$A35,L$1)))</f>
        <v>#N/A</v>
      </c>
      <c r="M35" s="16" t="e">
        <f>IF(ISERROR(M$2),NA(),IF($A35&gt;M$3,MIN(100%,INDEX(vintage_EXT_overview,$A35-1,M$1)*INDEX(vintage_EXT[Growth Factor],$A35)),INDEX(vintage_overview,$A35,M$1)))</f>
        <v>#N/A</v>
      </c>
      <c r="N35" s="16" t="e">
        <f>IF(ISERROR(N$2),NA(),IF($A35&gt;N$3,MIN(100%,INDEX(vintage_EXT_overview,$A35-1,N$1)*INDEX(vintage_EXT[Growth Factor],$A35)),INDEX(vintage_overview,$A35,N$1)))</f>
        <v>#N/A</v>
      </c>
      <c r="O35" s="16" t="e">
        <f>IF(ISERROR(O$2),NA(),IF($A35&gt;O$3,MIN(100%,INDEX(vintage_EXT_overview,$A35-1,O$1)*INDEX(vintage_EXT[Growth Factor],$A35)),INDEX(vintage_overview,$A35,O$1)))</f>
        <v>#N/A</v>
      </c>
      <c r="P35" s="16" t="e">
        <f>IF(ISERROR(P$2),NA(),IF($A35&gt;P$3,MIN(100%,INDEX(vintage_EXT_overview,$A35-1,P$1)*INDEX(vintage_EXT[Growth Factor],$A35)),INDEX(vintage_overview,$A35,P$1)))</f>
        <v>#N/A</v>
      </c>
      <c r="Q35" s="16" t="e">
        <f>IF(ISERROR(Q$2),NA(),IF($A35&gt;Q$3,MIN(100%,INDEX(vintage_EXT_overview,$A35-1,Q$1)*INDEX(vintage_EXT[Growth Factor],$A35)),INDEX(vintage_overview,$A35,Q$1)))</f>
        <v>#N/A</v>
      </c>
      <c r="R35" s="16" t="e">
        <f>IF(ISERROR(R$2),NA(),IF($A35&gt;R$3,MIN(100%,INDEX(vintage_EXT_overview,$A35-1,R$1)*INDEX(vintage_EXT[Growth Factor],$A35)),INDEX(vintage_overview,$A35,R$1)))</f>
        <v>#N/A</v>
      </c>
      <c r="S35" s="16" t="e">
        <f>IF(ISERROR(S$2),NA(),IF($A35&gt;S$3,MIN(100%,INDEX(vintage_EXT_overview,$A35-1,S$1)*INDEX(vintage_EXT[Growth Factor],$A35)),INDEX(vintage_overview,$A35,S$1)))</f>
        <v>#N/A</v>
      </c>
      <c r="T35" s="16" t="e">
        <f>IF(ISERROR(T$2),NA(),IF($A35&gt;T$3,MIN(100%,INDEX(vintage_EXT_overview,$A35-1,T$1)*INDEX(vintage_EXT[Growth Factor],$A35)),INDEX(vintage_overview,$A35,T$1)))</f>
        <v>#N/A</v>
      </c>
      <c r="U35" s="17" t="e">
        <f>IF(ISERROR(U$2),NA(),IF($A35&gt;U$3,MIN(100%,INDEX(vintage_EXT_overview,$A35-1,U$1)*INDEX(vintage_EXT[Growth Factor],$A35)),INDEX(vintage_overview,$A35,U$1)))</f>
        <v>#N/A</v>
      </c>
      <c r="X35" s="21">
        <v>28</v>
      </c>
      <c r="Y35" s="16">
        <f t="array" aca="1" ref="Y35" ca="1">IFERROR(SUM((vintage_EXT[[#This Row],[Period]]&lt;=max_periods_vnt)*(IFERROR(INDEX(vintage_overview,vintage_EXT[[#This Row],[Period]],),0)-IF(vintage_EXT[[#This Row],[Period]]&gt;1,IFERROR(INDEX(vintage_overview,vintage_EXT[[#This Row],[Period]]-1,),0),0))*INDIRECT(weights_type))/SUM((vintage_EXT[[#This Row],[Period]]&lt;=max_periods_vnt)*INDIRECT(weights_type)),0%)</f>
        <v>0</v>
      </c>
      <c r="Z35" s="16">
        <f t="array" ref="Z35">SUM((vintage_EXT[[#This Row],[Period]]=vintage_defaults[Period])*vintage_defaults[EXT Parts])</f>
        <v>0</v>
      </c>
      <c r="AA35" s="16">
        <f ca="1">MIN(vintage_EXT[[#This Row],[Vintage Δ]]+IF(vintage_EXT[[#This Row],[Period]]&gt;1,INDEX(vintage_EXT[Vintage],vintage_EXT[[#This Row],[Period]]-1),0),100%)</f>
        <v>1.5027272727272726E-2</v>
      </c>
      <c r="AB35" s="23">
        <f ca="1">IF(vintage_EXT[[#This Row],[Period]]&gt;1,vintage_EXT[[#This Row],[Vintage]]/INDEX(vintage_EXT[Vintage],vintage_EXT[[#This Row],[Period]]-1),1)</f>
        <v>1</v>
      </c>
      <c r="AC35">
        <f t="array" ref="AC35">SUM((vintage_defaults[Period]=vintage_EXT[[#This Row],[Period]])*1)</f>
        <v>0</v>
      </c>
      <c r="AD35">
        <f t="array" ref="AD35">SUM((vintage_defaults[Period]=vintage_EXT[[#This Row],[Period]])*vintage_defaults[Original Balance (EUR)])</f>
        <v>0</v>
      </c>
      <c r="AE35" s="1">
        <f t="array" aca="1" ref="AE35" ca="1">NTV_total_N/(NTV_total_N-1)*SUM((IFERROR(INDEX(vintage_EXT_overview,vintage_EXT[[#This Row],[Period]],),0)-vintage_EXT[[#This Row],[Vintage]])^2*INDIRECT(weights_type))</f>
        <v>1.3715537190082642E-5</v>
      </c>
      <c r="AF35" s="4">
        <f ca="1">SQRT(vintage_EXT[[#This Row],[Variance]])/vintage_EXT[[#This Row],[Vintage]]</f>
        <v>0.24644853600472011</v>
      </c>
    </row>
    <row r="36" spans="1:32" x14ac:dyDescent="0.3">
      <c r="A36">
        <v>29</v>
      </c>
      <c r="B36" s="12" t="e">
        <f>IF(ISERROR(B$2),NA(),IF($A36&gt;B$3,MIN(100%,INDEX(vintage_EXT_overview,$A36-1,B$1)*INDEX(vintage_EXT[Growth Factor],$A36)),INDEX(vintage_overview,$A36,B$1)))</f>
        <v>#N/A</v>
      </c>
      <c r="C36" s="13" t="e">
        <f>IF(ISERROR(C$2),NA(),IF($A36&gt;C$3,MIN(100%,INDEX(vintage_EXT_overview,$A36-1,C$1)*INDEX(vintage_EXT[Growth Factor],$A36)),INDEX(vintage_overview,$A36,C$1)))</f>
        <v>#N/A</v>
      </c>
      <c r="D36" s="13" t="e">
        <f>IF(ISERROR(D$2),NA(),IF($A36&gt;D$3,MIN(100%,INDEX(vintage_EXT_overview,$A36-1,D$1)*INDEX(vintage_EXT[Growth Factor],$A36)),INDEX(vintage_overview,$A36,D$1)))</f>
        <v>#N/A</v>
      </c>
      <c r="E36" s="13" t="e">
        <f>IF(ISERROR(E$2),NA(),IF($A36&gt;E$3,MIN(100%,INDEX(vintage_EXT_overview,$A36-1,E$1)*INDEX(vintage_EXT[Growth Factor],$A36)),INDEX(vintage_overview,$A36,E$1)))</f>
        <v>#N/A</v>
      </c>
      <c r="F36" s="13">
        <f ca="1">IF(ISERROR(F$2),NA(),IF($A36&gt;F$3,MIN(100%,INDEX(vintage_EXT_overview,$A36-1,F$1)*INDEX(vintage_EXT[Growth Factor],$A36)),INDEX(vintage_overview,$A36,F$1)))</f>
        <v>1.6799999999999999E-2</v>
      </c>
      <c r="G36" s="13">
        <f ca="1">IF(ISERROR(G$2),NA(),IF($A36&gt;G$3,MIN(100%,INDEX(vintage_EXT_overview,$A36-1,G$1)*INDEX(vintage_EXT[Growth Factor],$A36)),INDEX(vintage_overview,$A36,G$1)))</f>
        <v>1.1599999999999999E-2</v>
      </c>
      <c r="H36" s="13" t="e">
        <f>IF(ISERROR(H$2),NA(),IF($A36&gt;H$3,MIN(100%,INDEX(vintage_EXT_overview,$A36-1,H$1)*INDEX(vintage_EXT[Growth Factor],$A36)),INDEX(vintage_overview,$A36,H$1)))</f>
        <v>#N/A</v>
      </c>
      <c r="I36" s="13" t="e">
        <f>IF(ISERROR(I$2),NA(),IF($A36&gt;I$3,MIN(100%,INDEX(vintage_EXT_overview,$A36-1,I$1)*INDEX(vintage_EXT[Growth Factor],$A36)),INDEX(vintage_overview,$A36,I$1)))</f>
        <v>#N/A</v>
      </c>
      <c r="J36" s="13" t="e">
        <f>IF(ISERROR(J$2),NA(),IF($A36&gt;J$3,MIN(100%,INDEX(vintage_EXT_overview,$A36-1,J$1)*INDEX(vintage_EXT[Growth Factor],$A36)),INDEX(vintage_overview,$A36,J$1)))</f>
        <v>#N/A</v>
      </c>
      <c r="K36" s="13" t="e">
        <f>IF(ISERROR(K$2),NA(),IF($A36&gt;K$3,MIN(100%,INDEX(vintage_EXT_overview,$A36-1,K$1)*INDEX(vintage_EXT[Growth Factor],$A36)),INDEX(vintage_overview,$A36,K$1)))</f>
        <v>#N/A</v>
      </c>
      <c r="L36" s="13" t="e">
        <f>IF(ISERROR(L$2),NA(),IF($A36&gt;L$3,MIN(100%,INDEX(vintage_EXT_overview,$A36-1,L$1)*INDEX(vintage_EXT[Growth Factor],$A36)),INDEX(vintage_overview,$A36,L$1)))</f>
        <v>#N/A</v>
      </c>
      <c r="M36" s="13" t="e">
        <f>IF(ISERROR(M$2),NA(),IF($A36&gt;M$3,MIN(100%,INDEX(vintage_EXT_overview,$A36-1,M$1)*INDEX(vintage_EXT[Growth Factor],$A36)),INDEX(vintage_overview,$A36,M$1)))</f>
        <v>#N/A</v>
      </c>
      <c r="N36" s="13" t="e">
        <f>IF(ISERROR(N$2),NA(),IF($A36&gt;N$3,MIN(100%,INDEX(vintage_EXT_overview,$A36-1,N$1)*INDEX(vintage_EXT[Growth Factor],$A36)),INDEX(vintage_overview,$A36,N$1)))</f>
        <v>#N/A</v>
      </c>
      <c r="O36" s="13" t="e">
        <f>IF(ISERROR(O$2),NA(),IF($A36&gt;O$3,MIN(100%,INDEX(vintage_EXT_overview,$A36-1,O$1)*INDEX(vintage_EXT[Growth Factor],$A36)),INDEX(vintage_overview,$A36,O$1)))</f>
        <v>#N/A</v>
      </c>
      <c r="P36" s="13" t="e">
        <f>IF(ISERROR(P$2),NA(),IF($A36&gt;P$3,MIN(100%,INDEX(vintage_EXT_overview,$A36-1,P$1)*INDEX(vintage_EXT[Growth Factor],$A36)),INDEX(vintage_overview,$A36,P$1)))</f>
        <v>#N/A</v>
      </c>
      <c r="Q36" s="13" t="e">
        <f>IF(ISERROR(Q$2),NA(),IF($A36&gt;Q$3,MIN(100%,INDEX(vintage_EXT_overview,$A36-1,Q$1)*INDEX(vintage_EXT[Growth Factor],$A36)),INDEX(vintage_overview,$A36,Q$1)))</f>
        <v>#N/A</v>
      </c>
      <c r="R36" s="13" t="e">
        <f>IF(ISERROR(R$2),NA(),IF($A36&gt;R$3,MIN(100%,INDEX(vintage_EXT_overview,$A36-1,R$1)*INDEX(vintage_EXT[Growth Factor],$A36)),INDEX(vintage_overview,$A36,R$1)))</f>
        <v>#N/A</v>
      </c>
      <c r="S36" s="13" t="e">
        <f>IF(ISERROR(S$2),NA(),IF($A36&gt;S$3,MIN(100%,INDEX(vintage_EXT_overview,$A36-1,S$1)*INDEX(vintage_EXT[Growth Factor],$A36)),INDEX(vintage_overview,$A36,S$1)))</f>
        <v>#N/A</v>
      </c>
      <c r="T36" s="13" t="e">
        <f>IF(ISERROR(T$2),NA(),IF($A36&gt;T$3,MIN(100%,INDEX(vintage_EXT_overview,$A36-1,T$1)*INDEX(vintage_EXT[Growth Factor],$A36)),INDEX(vintage_overview,$A36,T$1)))</f>
        <v>#N/A</v>
      </c>
      <c r="U36" s="14" t="e">
        <f>IF(ISERROR(U$2),NA(),IF($A36&gt;U$3,MIN(100%,INDEX(vintage_EXT_overview,$A36-1,U$1)*INDEX(vintage_EXT[Growth Factor],$A36)),INDEX(vintage_overview,$A36,U$1)))</f>
        <v>#N/A</v>
      </c>
      <c r="X36" s="20">
        <v>29</v>
      </c>
      <c r="Y36" s="13">
        <f t="array" aca="1" ref="Y36" ca="1">IFERROR(SUM((vintage_EXT[[#This Row],[Period]]&lt;=max_periods_vnt)*(IFERROR(INDEX(vintage_overview,vintage_EXT[[#This Row],[Period]],),0)-IF(vintage_EXT[[#This Row],[Period]]&gt;1,IFERROR(INDEX(vintage_overview,vintage_EXT[[#This Row],[Period]]-1,),0),0))*INDIRECT(weights_type))/SUM((vintage_EXT[[#This Row],[Period]]&lt;=max_periods_vnt)*INDIRECT(weights_type)),0%)</f>
        <v>0</v>
      </c>
      <c r="Z36" s="13">
        <f t="array" ref="Z36">SUM((vintage_EXT[[#This Row],[Period]]=vintage_defaults[Period])*vintage_defaults[EXT Parts])</f>
        <v>0</v>
      </c>
      <c r="AA36" s="13">
        <f ca="1">MIN(vintage_EXT[[#This Row],[Vintage Δ]]+IF(vintage_EXT[[#This Row],[Period]]&gt;1,INDEX(vintage_EXT[Vintage],vintage_EXT[[#This Row],[Period]]-1),0),100%)</f>
        <v>1.5027272727272726E-2</v>
      </c>
      <c r="AB36" s="22">
        <f ca="1">IF(vintage_EXT[[#This Row],[Period]]&gt;1,vintage_EXT[[#This Row],[Vintage]]/INDEX(vintage_EXT[Vintage],vintage_EXT[[#This Row],[Period]]-1),1)</f>
        <v>1</v>
      </c>
      <c r="AC36">
        <f t="array" ref="AC36">SUM((vintage_defaults[Period]=vintage_EXT[[#This Row],[Period]])*1)</f>
        <v>0</v>
      </c>
      <c r="AD36">
        <f t="array" ref="AD36">SUM((vintage_defaults[Period]=vintage_EXT[[#This Row],[Period]])*vintage_defaults[Original Balance (EUR)])</f>
        <v>0</v>
      </c>
      <c r="AE36" s="1">
        <f t="array" aca="1" ref="AE36" ca="1">NTV_total_N/(NTV_total_N-1)*SUM((IFERROR(INDEX(vintage_EXT_overview,vintage_EXT[[#This Row],[Period]],),0)-vintage_EXT[[#This Row],[Vintage]])^2*INDIRECT(weights_type))</f>
        <v>1.3715537190082642E-5</v>
      </c>
      <c r="AF36" s="4">
        <f ca="1">SQRT(vintage_EXT[[#This Row],[Variance]])/vintage_EXT[[#This Row],[Vintage]]</f>
        <v>0.24644853600472011</v>
      </c>
    </row>
    <row r="37" spans="1:32" x14ac:dyDescent="0.3">
      <c r="A37">
        <v>30</v>
      </c>
      <c r="B37" s="9" t="e">
        <f>IF(ISERROR(B$2),NA(),IF($A37&gt;B$3,MIN(100%,INDEX(vintage_EXT_overview,$A37-1,B$1)*INDEX(vintage_EXT[Growth Factor],$A37)),INDEX(vintage_overview,$A37,B$1)))</f>
        <v>#N/A</v>
      </c>
      <c r="C37" s="7" t="e">
        <f>IF(ISERROR(C$2),NA(),IF($A37&gt;C$3,MIN(100%,INDEX(vintage_EXT_overview,$A37-1,C$1)*INDEX(vintage_EXT[Growth Factor],$A37)),INDEX(vintage_overview,$A37,C$1)))</f>
        <v>#N/A</v>
      </c>
      <c r="D37" s="7" t="e">
        <f>IF(ISERROR(D$2),NA(),IF($A37&gt;D$3,MIN(100%,INDEX(vintage_EXT_overview,$A37-1,D$1)*INDEX(vintage_EXT[Growth Factor],$A37)),INDEX(vintage_overview,$A37,D$1)))</f>
        <v>#N/A</v>
      </c>
      <c r="E37" s="7" t="e">
        <f>IF(ISERROR(E$2),NA(),IF($A37&gt;E$3,MIN(100%,INDEX(vintage_EXT_overview,$A37-1,E$1)*INDEX(vintage_EXT[Growth Factor],$A37)),INDEX(vintage_overview,$A37,E$1)))</f>
        <v>#N/A</v>
      </c>
      <c r="F37" s="7">
        <f ca="1">IF(ISERROR(F$2),NA(),IF($A37&gt;F$3,MIN(100%,INDEX(vintage_EXT_overview,$A37-1,F$1)*INDEX(vintage_EXT[Growth Factor],$A37)),INDEX(vintage_overview,$A37,F$1)))</f>
        <v>1.6799999999999999E-2</v>
      </c>
      <c r="G37" s="7">
        <f ca="1">IF(ISERROR(G$2),NA(),IF($A37&gt;G$3,MIN(100%,INDEX(vintage_EXT_overview,$A37-1,G$1)*INDEX(vintage_EXT[Growth Factor],$A37)),INDEX(vintage_overview,$A37,G$1)))</f>
        <v>1.1599999999999999E-2</v>
      </c>
      <c r="H37" s="7" t="e">
        <f>IF(ISERROR(H$2),NA(),IF($A37&gt;H$3,MIN(100%,INDEX(vintage_EXT_overview,$A37-1,H$1)*INDEX(vintage_EXT[Growth Factor],$A37)),INDEX(vintage_overview,$A37,H$1)))</f>
        <v>#N/A</v>
      </c>
      <c r="I37" s="7" t="e">
        <f>IF(ISERROR(I$2),NA(),IF($A37&gt;I$3,MIN(100%,INDEX(vintage_EXT_overview,$A37-1,I$1)*INDEX(vintage_EXT[Growth Factor],$A37)),INDEX(vintage_overview,$A37,I$1)))</f>
        <v>#N/A</v>
      </c>
      <c r="J37" s="7" t="e">
        <f>IF(ISERROR(J$2),NA(),IF($A37&gt;J$3,MIN(100%,INDEX(vintage_EXT_overview,$A37-1,J$1)*INDEX(vintage_EXT[Growth Factor],$A37)),INDEX(vintage_overview,$A37,J$1)))</f>
        <v>#N/A</v>
      </c>
      <c r="K37" s="7" t="e">
        <f>IF(ISERROR(K$2),NA(),IF($A37&gt;K$3,MIN(100%,INDEX(vintage_EXT_overview,$A37-1,K$1)*INDEX(vintage_EXT[Growth Factor],$A37)),INDEX(vintage_overview,$A37,K$1)))</f>
        <v>#N/A</v>
      </c>
      <c r="L37" s="7" t="e">
        <f>IF(ISERROR(L$2),NA(),IF($A37&gt;L$3,MIN(100%,INDEX(vintage_EXT_overview,$A37-1,L$1)*INDEX(vintage_EXT[Growth Factor],$A37)),INDEX(vintage_overview,$A37,L$1)))</f>
        <v>#N/A</v>
      </c>
      <c r="M37" s="7" t="e">
        <f>IF(ISERROR(M$2),NA(),IF($A37&gt;M$3,MIN(100%,INDEX(vintage_EXT_overview,$A37-1,M$1)*INDEX(vintage_EXT[Growth Factor],$A37)),INDEX(vintage_overview,$A37,M$1)))</f>
        <v>#N/A</v>
      </c>
      <c r="N37" s="7" t="e">
        <f>IF(ISERROR(N$2),NA(),IF($A37&gt;N$3,MIN(100%,INDEX(vintage_EXT_overview,$A37-1,N$1)*INDEX(vintage_EXT[Growth Factor],$A37)),INDEX(vintage_overview,$A37,N$1)))</f>
        <v>#N/A</v>
      </c>
      <c r="O37" s="7" t="e">
        <f>IF(ISERROR(O$2),NA(),IF($A37&gt;O$3,MIN(100%,INDEX(vintage_EXT_overview,$A37-1,O$1)*INDEX(vintage_EXT[Growth Factor],$A37)),INDEX(vintage_overview,$A37,O$1)))</f>
        <v>#N/A</v>
      </c>
      <c r="P37" s="7" t="e">
        <f>IF(ISERROR(P$2),NA(),IF($A37&gt;P$3,MIN(100%,INDEX(vintage_EXT_overview,$A37-1,P$1)*INDEX(vintage_EXT[Growth Factor],$A37)),INDEX(vintage_overview,$A37,P$1)))</f>
        <v>#N/A</v>
      </c>
      <c r="Q37" s="7" t="e">
        <f>IF(ISERROR(Q$2),NA(),IF($A37&gt;Q$3,MIN(100%,INDEX(vintage_EXT_overview,$A37-1,Q$1)*INDEX(vintage_EXT[Growth Factor],$A37)),INDEX(vintage_overview,$A37,Q$1)))</f>
        <v>#N/A</v>
      </c>
      <c r="R37" s="7" t="e">
        <f>IF(ISERROR(R$2),NA(),IF($A37&gt;R$3,MIN(100%,INDEX(vintage_EXT_overview,$A37-1,R$1)*INDEX(vintage_EXT[Growth Factor],$A37)),INDEX(vintage_overview,$A37,R$1)))</f>
        <v>#N/A</v>
      </c>
      <c r="S37" s="7" t="e">
        <f>IF(ISERROR(S$2),NA(),IF($A37&gt;S$3,MIN(100%,INDEX(vintage_EXT_overview,$A37-1,S$1)*INDEX(vintage_EXT[Growth Factor],$A37)),INDEX(vintage_overview,$A37,S$1)))</f>
        <v>#N/A</v>
      </c>
      <c r="T37" s="7" t="e">
        <f>IF(ISERROR(T$2),NA(),IF($A37&gt;T$3,MIN(100%,INDEX(vintage_EXT_overview,$A37-1,T$1)*INDEX(vintage_EXT[Growth Factor],$A37)),INDEX(vintage_overview,$A37,T$1)))</f>
        <v>#N/A</v>
      </c>
      <c r="U37" s="8" t="e">
        <f>IF(ISERROR(U$2),NA(),IF($A37&gt;U$3,MIN(100%,INDEX(vintage_EXT_overview,$A37-1,U$1)*INDEX(vintage_EXT[Growth Factor],$A37)),INDEX(vintage_overview,$A37,U$1)))</f>
        <v>#N/A</v>
      </c>
      <c r="X37" s="21">
        <v>30</v>
      </c>
      <c r="Y37" s="16">
        <f t="array" aca="1" ref="Y37" ca="1">IFERROR(SUM((vintage_EXT[[#This Row],[Period]]&lt;=max_periods_vnt)*(IFERROR(INDEX(vintage_overview,vintage_EXT[[#This Row],[Period]],),0)-IF(vintage_EXT[[#This Row],[Period]]&gt;1,IFERROR(INDEX(vintage_overview,vintage_EXT[[#This Row],[Period]]-1,),0),0))*INDIRECT(weights_type))/SUM((vintage_EXT[[#This Row],[Period]]&lt;=max_periods_vnt)*INDIRECT(weights_type)),0%)</f>
        <v>0</v>
      </c>
      <c r="Z37" s="16">
        <f t="array" ref="Z37">SUM((vintage_EXT[[#This Row],[Period]]=vintage_defaults[Period])*vintage_defaults[EXT Parts])</f>
        <v>0</v>
      </c>
      <c r="AA37" s="16">
        <f ca="1">MIN(vintage_EXT[[#This Row],[Vintage Δ]]+IF(vintage_EXT[[#This Row],[Period]]&gt;1,INDEX(vintage_EXT[Vintage],vintage_EXT[[#This Row],[Period]]-1),0),100%)</f>
        <v>1.5027272727272726E-2</v>
      </c>
      <c r="AB37" s="23">
        <f ca="1">IF(vintage_EXT[[#This Row],[Period]]&gt;1,vintage_EXT[[#This Row],[Vintage]]/INDEX(vintage_EXT[Vintage],vintage_EXT[[#This Row],[Period]]-1),1)</f>
        <v>1</v>
      </c>
      <c r="AC37">
        <f t="array" ref="AC37">SUM((vintage_defaults[Period]=vintage_EXT[[#This Row],[Period]])*1)</f>
        <v>0</v>
      </c>
      <c r="AD37">
        <f t="array" ref="AD37">SUM((vintage_defaults[Period]=vintage_EXT[[#This Row],[Period]])*vintage_defaults[Original Balance (EUR)])</f>
        <v>0</v>
      </c>
      <c r="AE37" s="1">
        <f t="array" aca="1" ref="AE37" ca="1">NTV_total_N/(NTV_total_N-1)*SUM((IFERROR(INDEX(vintage_EXT_overview,vintage_EXT[[#This Row],[Period]],),0)-vintage_EXT[[#This Row],[Vintage]])^2*INDIRECT(weights_type))</f>
        <v>1.3715537190082642E-5</v>
      </c>
      <c r="AF37" s="4">
        <f ca="1">SQRT(vintage_EXT[[#This Row],[Variance]])/vintage_EXT[[#This Row],[Vintage]]</f>
        <v>0.24644853600472011</v>
      </c>
    </row>
  </sheetData>
  <dataValidations disablePrompts="1" count="1">
    <dataValidation type="list" showInputMessage="1" showErrorMessage="1" sqref="X6" xr:uid="{00000000-0002-0000-0300-000000000000}">
      <formula1>"weights_V,weights_C,weights_N"</formula1>
    </dataValidation>
  </dataValidations>
  <pageMargins left="0.7" right="0.7" top="0.75" bottom="0.75" header="0.3" footer="0.3"/>
  <pageSetup paperSize="9" orientation="portrait" r:id="rId1"/>
  <drawing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B3:L25"/>
  <sheetViews>
    <sheetView workbookViewId="0">
      <selection activeCell="G29" sqref="G29"/>
    </sheetView>
  </sheetViews>
  <sheetFormatPr defaultRowHeight="14.4" x14ac:dyDescent="0.3"/>
  <cols>
    <col min="2" max="3" width="14.6640625" customWidth="1"/>
    <col min="4" max="4" width="11.6640625" customWidth="1"/>
    <col min="5" max="5" width="32.33203125" customWidth="1"/>
    <col min="6" max="6" width="13.109375" customWidth="1"/>
    <col min="7" max="7" width="18.6640625" bestFit="1" customWidth="1"/>
    <col min="8" max="9" width="15.6640625" customWidth="1"/>
    <col min="10" max="10" width="18.109375" customWidth="1"/>
    <col min="11" max="11" width="26.5546875" bestFit="1" customWidth="1"/>
    <col min="12" max="12" width="24" bestFit="1" customWidth="1"/>
  </cols>
  <sheetData>
    <row r="3" spans="2:12" x14ac:dyDescent="0.3">
      <c r="B3" t="s">
        <v>1</v>
      </c>
      <c r="C3" t="s">
        <v>40</v>
      </c>
      <c r="D3" t="s">
        <v>50</v>
      </c>
      <c r="E3" t="s">
        <v>52</v>
      </c>
      <c r="F3" t="s">
        <v>0</v>
      </c>
      <c r="G3" t="s">
        <v>53</v>
      </c>
      <c r="H3" t="s">
        <v>46</v>
      </c>
      <c r="I3" t="s">
        <v>49</v>
      </c>
      <c r="J3" t="s">
        <v>47</v>
      </c>
      <c r="K3" t="s">
        <v>51</v>
      </c>
      <c r="L3" t="s">
        <v>71</v>
      </c>
    </row>
    <row r="4" spans="2:12" x14ac:dyDescent="0.3">
      <c r="B4" t="s">
        <v>2</v>
      </c>
      <c r="C4">
        <f>INDEX(vintage_main[Vintage ID],MATCH(recovery_data[[#This Row],[Vintage]],vintage_main[Vintage],0))</f>
        <v>5</v>
      </c>
      <c r="D4">
        <v>1</v>
      </c>
      <c r="E4">
        <v>100</v>
      </c>
      <c r="F4">
        <v>1</v>
      </c>
      <c r="G4">
        <v>0</v>
      </c>
      <c r="H4" s="1">
        <v>0.02</v>
      </c>
      <c r="I4" s="1">
        <f t="array" ref="I4">1/(1+recovery_data[[#This Row],[Interest Rate]]/freq)*IF(recovery_data[[#This Row],[Period]]&gt;1,SUM(1/(1+recovery_data[Interest Rate]/freq)*(recovery_data[Loan ID]=recovery_data[[#This Row],[Loan ID]])*(recovery_data[Period]=recovery_data[[#This Row],[Period]]-1)),1)</f>
        <v>0.99502487562189068</v>
      </c>
      <c r="J4" s="1">
        <f>recovery_data[[#This Row],[Collections (EUR)]]*recovery_data[[#This Row],[Discount]]/recovery_data[[#This Row],[Original DFT Balance (EUR)]]</f>
        <v>0</v>
      </c>
      <c r="K4" s="3">
        <f t="array" ref="K4">(recovery_data[[#This Row],[Original DFT Balance (EUR)]])/SUM((recovery_data[[#This Row],[Loan ID]]=recovery_data[Loan ID])*1)</f>
        <v>20</v>
      </c>
      <c r="L4" s="1">
        <f t="array" ref="L4">recovery_data[[#This Row],[Recovery]]*recovery_data[[#This Row],[Original DFT Balance (EUR)]]/SUM((recovery_data[Vintage ID]=recovery_data[[#This Row],[Vintage ID]])*(recovery_data[Period]=recovery_data[[#This Row],[Period]])*recovery_data[Original DFT Balance (EUR)])</f>
        <v>0</v>
      </c>
    </row>
    <row r="5" spans="2:12" x14ac:dyDescent="0.3">
      <c r="B5" t="s">
        <v>2</v>
      </c>
      <c r="C5">
        <f>INDEX(vintage_main[Vintage ID],MATCH(recovery_data[[#This Row],[Vintage]],vintage_main[Vintage],0))</f>
        <v>5</v>
      </c>
      <c r="D5">
        <v>1</v>
      </c>
      <c r="E5">
        <v>100</v>
      </c>
      <c r="F5">
        <v>2</v>
      </c>
      <c r="G5">
        <v>5</v>
      </c>
      <c r="H5" s="1">
        <v>0.02</v>
      </c>
      <c r="I5" s="1">
        <f t="array" ref="I5">1/(1+recovery_data[[#This Row],[Interest Rate]]/freq)*IF(recovery_data[[#This Row],[Period]]&gt;1,SUM(1/(1+recovery_data[Interest Rate]/freq)*(recovery_data[Loan ID]=recovery_data[[#This Row],[Loan ID]])*(recovery_data[Period]=recovery_data[[#This Row],[Period]]-1)),1)</f>
        <v>0.99007450310635903</v>
      </c>
      <c r="J5" s="1">
        <f>recovery_data[[#This Row],[Collections (EUR)]]*recovery_data[[#This Row],[Discount]]/recovery_data[[#This Row],[Original DFT Balance (EUR)]]</f>
        <v>4.9503725155317951E-2</v>
      </c>
      <c r="K5" s="3">
        <f t="array" ref="K5">(recovery_data[[#This Row],[Original DFT Balance (EUR)]])/SUM((recovery_data[[#This Row],[Loan ID]]=recovery_data[Loan ID])*1)</f>
        <v>20</v>
      </c>
      <c r="L5" s="1">
        <f t="array" ref="L5">recovery_data[[#This Row],[Recovery]]*recovery_data[[#This Row],[Original DFT Balance (EUR)]]/SUM((recovery_data[Vintage ID]=recovery_data[[#This Row],[Vintage ID]])*(recovery_data[Period]=recovery_data[[#This Row],[Period]])*recovery_data[Original DFT Balance (EUR)])</f>
        <v>1.6501241718439315E-2</v>
      </c>
    </row>
    <row r="6" spans="2:12" x14ac:dyDescent="0.3">
      <c r="B6" t="s">
        <v>2</v>
      </c>
      <c r="C6">
        <f>INDEX(vintage_main[Vintage ID],MATCH(recovery_data[[#This Row],[Vintage]],vintage_main[Vintage],0))</f>
        <v>5</v>
      </c>
      <c r="D6">
        <v>1</v>
      </c>
      <c r="E6">
        <v>100</v>
      </c>
      <c r="F6">
        <v>3</v>
      </c>
      <c r="G6">
        <v>4</v>
      </c>
      <c r="H6" s="1">
        <v>0.02</v>
      </c>
      <c r="I6" s="1">
        <f t="array" ref="I6">1/(1+recovery_data[[#This Row],[Interest Rate]]/freq)*IF(recovery_data[[#This Row],[Period]]&gt;1,SUM(1/(1+recovery_data[Interest Rate]/freq)*(recovery_data[Loan ID]=recovery_data[[#This Row],[Loan ID]])*(recovery_data[Period]=recovery_data[[#This Row],[Period]]-1)),1)</f>
        <v>0.99007450310635903</v>
      </c>
      <c r="J6" s="1">
        <f>recovery_data[[#This Row],[Collections (EUR)]]*recovery_data[[#This Row],[Discount]]/recovery_data[[#This Row],[Original DFT Balance (EUR)]]</f>
        <v>3.960298012425436E-2</v>
      </c>
      <c r="K6" s="3">
        <f t="array" ref="K6">(recovery_data[[#This Row],[Original DFT Balance (EUR)]])/SUM((recovery_data[[#This Row],[Loan ID]]=recovery_data[Loan ID])*1)</f>
        <v>20</v>
      </c>
      <c r="L6" s="1">
        <f t="array" ref="L6">recovery_data[[#This Row],[Recovery]]*recovery_data[[#This Row],[Original DFT Balance (EUR)]]/SUM((recovery_data[Vintage ID]=recovery_data[[#This Row],[Vintage ID]])*(recovery_data[Period]=recovery_data[[#This Row],[Period]])*recovery_data[Original DFT Balance (EUR)])</f>
        <v>1.3200993374751453E-2</v>
      </c>
    </row>
    <row r="7" spans="2:12" x14ac:dyDescent="0.3">
      <c r="B7" t="s">
        <v>2</v>
      </c>
      <c r="C7">
        <f>INDEX(vintage_main[Vintage ID],MATCH(recovery_data[[#This Row],[Vintage]],vintage_main[Vintage],0))</f>
        <v>5</v>
      </c>
      <c r="D7">
        <v>1</v>
      </c>
      <c r="E7">
        <v>100</v>
      </c>
      <c r="F7">
        <v>4</v>
      </c>
      <c r="G7">
        <v>7</v>
      </c>
      <c r="H7" s="1">
        <v>0.02</v>
      </c>
      <c r="I7" s="1">
        <f t="array" ref="I7">1/(1+recovery_data[[#This Row],[Interest Rate]]/freq)*IF(recovery_data[[#This Row],[Period]]&gt;1,SUM(1/(1+recovery_data[Interest Rate]/freq)*(recovery_data[Loan ID]=recovery_data[[#This Row],[Loan ID]])*(recovery_data[Period]=recovery_data[[#This Row],[Period]]-1)),1)</f>
        <v>0.99007450310635903</v>
      </c>
      <c r="J7" s="1">
        <f>recovery_data[[#This Row],[Collections (EUR)]]*recovery_data[[#This Row],[Discount]]/recovery_data[[#This Row],[Original DFT Balance (EUR)]]</f>
        <v>6.9305215217445135E-2</v>
      </c>
      <c r="K7" s="3">
        <f t="array" ref="K7">(recovery_data[[#This Row],[Original DFT Balance (EUR)]])/SUM((recovery_data[[#This Row],[Loan ID]]=recovery_data[Loan ID])*1)</f>
        <v>20</v>
      </c>
      <c r="L7" s="1">
        <f t="array" ref="L7">recovery_data[[#This Row],[Recovery]]*recovery_data[[#This Row],[Original DFT Balance (EUR)]]/SUM((recovery_data[Vintage ID]=recovery_data[[#This Row],[Vintage ID]])*(recovery_data[Period]=recovery_data[[#This Row],[Period]])*recovery_data[Original DFT Balance (EUR)])</f>
        <v>2.3101738405815045E-2</v>
      </c>
    </row>
    <row r="8" spans="2:12" x14ac:dyDescent="0.3">
      <c r="B8" t="s">
        <v>2</v>
      </c>
      <c r="C8">
        <f>INDEX(vintage_main[Vintage ID],MATCH(recovery_data[[#This Row],[Vintage]],vintage_main[Vintage],0))</f>
        <v>5</v>
      </c>
      <c r="D8">
        <v>1</v>
      </c>
      <c r="E8">
        <v>100</v>
      </c>
      <c r="F8">
        <v>5</v>
      </c>
      <c r="G8">
        <v>3</v>
      </c>
      <c r="H8" s="1">
        <v>0.02</v>
      </c>
      <c r="I8" s="1">
        <f t="array" ref="I8">1/(1+recovery_data[[#This Row],[Interest Rate]]/freq)*IF(recovery_data[[#This Row],[Period]]&gt;1,SUM(1/(1+recovery_data[Interest Rate]/freq)*(recovery_data[Loan ID]=recovery_data[[#This Row],[Loan ID]])*(recovery_data[Period]=recovery_data[[#This Row],[Period]]-1)),1)</f>
        <v>0.99007450310635903</v>
      </c>
      <c r="J8" s="1">
        <f>recovery_data[[#This Row],[Collections (EUR)]]*recovery_data[[#This Row],[Discount]]/recovery_data[[#This Row],[Original DFT Balance (EUR)]]</f>
        <v>2.9702235093190768E-2</v>
      </c>
      <c r="K8" s="3">
        <f t="array" ref="K8">(recovery_data[[#This Row],[Original DFT Balance (EUR)]])/SUM((recovery_data[[#This Row],[Loan ID]]=recovery_data[Loan ID])*1)</f>
        <v>20</v>
      </c>
      <c r="L8" s="1">
        <f t="array" ref="L8">recovery_data[[#This Row],[Recovery]]*recovery_data[[#This Row],[Original DFT Balance (EUR)]]/SUM((recovery_data[Vintage ID]=recovery_data[[#This Row],[Vintage ID]])*(recovery_data[Period]=recovery_data[[#This Row],[Period]])*recovery_data[Original DFT Balance (EUR)])</f>
        <v>9.9007450310635899E-3</v>
      </c>
    </row>
    <row r="9" spans="2:12" x14ac:dyDescent="0.3">
      <c r="B9" t="s">
        <v>2</v>
      </c>
      <c r="C9">
        <f>INDEX(vintage_main[Vintage ID],MATCH(recovery_data[[#This Row],[Vintage]],vintage_main[Vintage],0))</f>
        <v>5</v>
      </c>
      <c r="D9">
        <v>2</v>
      </c>
      <c r="E9">
        <v>200</v>
      </c>
      <c r="F9">
        <v>1</v>
      </c>
      <c r="G9">
        <v>0</v>
      </c>
      <c r="H9" s="1">
        <v>2.5000000000000001E-2</v>
      </c>
      <c r="I9" s="1">
        <f t="array" ref="I9">1/(1+recovery_data[[#This Row],[Interest Rate]]/freq)*IF(recovery_data[[#This Row],[Period]]&gt;1,SUM(1/(1+recovery_data[Interest Rate]/freq)*(recovery_data[Loan ID]=recovery_data[[#This Row],[Loan ID]])*(recovery_data[Period]=recovery_data[[#This Row],[Period]]-1)),1)</f>
        <v>0.99378881987577627</v>
      </c>
      <c r="J9" s="1">
        <f>recovery_data[[#This Row],[Collections (EUR)]]*recovery_data[[#This Row],[Discount]]/recovery_data[[#This Row],[Original DFT Balance (EUR)]]</f>
        <v>0</v>
      </c>
      <c r="K9" s="3">
        <f t="array" ref="K9">(recovery_data[[#This Row],[Original DFT Balance (EUR)]])/SUM((recovery_data[[#This Row],[Loan ID]]=recovery_data[Loan ID])*1)</f>
        <v>33.333333333333336</v>
      </c>
      <c r="L9" s="1">
        <f t="array" ref="L9">recovery_data[[#This Row],[Recovery]]*recovery_data[[#This Row],[Original DFT Balance (EUR)]]/SUM((recovery_data[Vintage ID]=recovery_data[[#This Row],[Vintage ID]])*(recovery_data[Period]=recovery_data[[#This Row],[Period]])*recovery_data[Original DFT Balance (EUR)])</f>
        <v>0</v>
      </c>
    </row>
    <row r="10" spans="2:12" x14ac:dyDescent="0.3">
      <c r="B10" t="s">
        <v>2</v>
      </c>
      <c r="C10">
        <f>INDEX(vintage_main[Vintage ID],MATCH(recovery_data[[#This Row],[Vintage]],vintage_main[Vintage],0))</f>
        <v>5</v>
      </c>
      <c r="D10">
        <v>2</v>
      </c>
      <c r="E10">
        <v>200</v>
      </c>
      <c r="F10">
        <v>2</v>
      </c>
      <c r="G10">
        <v>0</v>
      </c>
      <c r="H10" s="1">
        <v>2.3E-2</v>
      </c>
      <c r="I10" s="1">
        <f t="array" ref="I10">1/(1+recovery_data[[#This Row],[Interest Rate]]/freq)*IF(recovery_data[[#This Row],[Period]]&gt;1,SUM(1/(1+recovery_data[Interest Rate]/freq)*(recovery_data[Loan ID]=recovery_data[[#This Row],[Loan ID]])*(recovery_data[Period]=recovery_data[[#This Row],[Period]]-1)),1)</f>
        <v>0.98810720345590486</v>
      </c>
      <c r="J10" s="1">
        <f>recovery_data[[#This Row],[Collections (EUR)]]*recovery_data[[#This Row],[Discount]]/recovery_data[[#This Row],[Original DFT Balance (EUR)]]</f>
        <v>0</v>
      </c>
      <c r="K10" s="3">
        <f t="array" ref="K10">(recovery_data[[#This Row],[Original DFT Balance (EUR)]])/SUM((recovery_data[[#This Row],[Loan ID]]=recovery_data[Loan ID])*1)</f>
        <v>33.333333333333336</v>
      </c>
      <c r="L10" s="1">
        <f t="array" ref="L10">recovery_data[[#This Row],[Recovery]]*recovery_data[[#This Row],[Original DFT Balance (EUR)]]/SUM((recovery_data[Vintage ID]=recovery_data[[#This Row],[Vintage ID]])*(recovery_data[Period]=recovery_data[[#This Row],[Period]])*recovery_data[Original DFT Balance (EUR)])</f>
        <v>0</v>
      </c>
    </row>
    <row r="11" spans="2:12" x14ac:dyDescent="0.3">
      <c r="B11" t="s">
        <v>2</v>
      </c>
      <c r="C11">
        <f>INDEX(vintage_main[Vintage ID],MATCH(recovery_data[[#This Row],[Vintage]],vintage_main[Vintage],0))</f>
        <v>5</v>
      </c>
      <c r="D11">
        <v>2</v>
      </c>
      <c r="E11">
        <v>200</v>
      </c>
      <c r="F11">
        <v>3</v>
      </c>
      <c r="G11">
        <v>10</v>
      </c>
      <c r="H11" s="1">
        <v>0.02</v>
      </c>
      <c r="I11" s="1">
        <f t="array" ref="I11">1/(1+recovery_data[[#This Row],[Interest Rate]]/freq)*IF(recovery_data[[#This Row],[Period]]&gt;1,SUM(1/(1+recovery_data[Interest Rate]/freq)*(recovery_data[Loan ID]=recovery_data[[#This Row],[Loan ID]])*(recovery_data[Period]=recovery_data[[#This Row],[Period]]-1)),1)</f>
        <v>0.98933619251492988</v>
      </c>
      <c r="J11" s="1">
        <f>recovery_data[[#This Row],[Collections (EUR)]]*recovery_data[[#This Row],[Discount]]/recovery_data[[#This Row],[Original DFT Balance (EUR)]]</f>
        <v>4.946680962574649E-2</v>
      </c>
      <c r="K11" s="3">
        <f t="array" ref="K11">(recovery_data[[#This Row],[Original DFT Balance (EUR)]])/SUM((recovery_data[[#This Row],[Loan ID]]=recovery_data[Loan ID])*1)</f>
        <v>33.333333333333336</v>
      </c>
      <c r="L11" s="1">
        <f t="array" ref="L11">recovery_data[[#This Row],[Recovery]]*recovery_data[[#This Row],[Original DFT Balance (EUR)]]/SUM((recovery_data[Vintage ID]=recovery_data[[#This Row],[Vintage ID]])*(recovery_data[Period]=recovery_data[[#This Row],[Period]])*recovery_data[Original DFT Balance (EUR)])</f>
        <v>3.2977873083830996E-2</v>
      </c>
    </row>
    <row r="12" spans="2:12" x14ac:dyDescent="0.3">
      <c r="B12" t="s">
        <v>2</v>
      </c>
      <c r="C12">
        <f>INDEX(vintage_main[Vintage ID],MATCH(recovery_data[[#This Row],[Vintage]],vintage_main[Vintage],0))</f>
        <v>5</v>
      </c>
      <c r="D12">
        <v>2</v>
      </c>
      <c r="E12">
        <v>200</v>
      </c>
      <c r="F12">
        <v>4</v>
      </c>
      <c r="G12">
        <v>30</v>
      </c>
      <c r="H12" s="1">
        <v>1.9E-2</v>
      </c>
      <c r="I12" s="1">
        <f t="array" ref="I12">1/(1+recovery_data[[#This Row],[Interest Rate]]/freq)*IF(recovery_data[[#This Row],[Period]]&gt;1,SUM(1/(1+recovery_data[Interest Rate]/freq)*(recovery_data[Loan ID]=recovery_data[[#This Row],[Loan ID]])*(recovery_data[Period]=recovery_data[[#This Row],[Period]]-1)),1)</f>
        <v>0.99032085157690042</v>
      </c>
      <c r="J12" s="1">
        <f>recovery_data[[#This Row],[Collections (EUR)]]*recovery_data[[#This Row],[Discount]]/recovery_data[[#This Row],[Original DFT Balance (EUR)]]</f>
        <v>0.14854812773653506</v>
      </c>
      <c r="K12" s="3">
        <f t="array" ref="K12">(recovery_data[[#This Row],[Original DFT Balance (EUR)]])/SUM((recovery_data[[#This Row],[Loan ID]]=recovery_data[Loan ID])*1)</f>
        <v>33.333333333333336</v>
      </c>
      <c r="L12" s="1">
        <f t="array" ref="L12">recovery_data[[#This Row],[Recovery]]*recovery_data[[#This Row],[Original DFT Balance (EUR)]]/SUM((recovery_data[Vintage ID]=recovery_data[[#This Row],[Vintage ID]])*(recovery_data[Period]=recovery_data[[#This Row],[Period]])*recovery_data[Original DFT Balance (EUR)])</f>
        <v>9.9032085157690047E-2</v>
      </c>
    </row>
    <row r="13" spans="2:12" x14ac:dyDescent="0.3">
      <c r="B13" t="s">
        <v>2</v>
      </c>
      <c r="C13">
        <f>INDEX(vintage_main[Vintage ID],MATCH(recovery_data[[#This Row],[Vintage]],vintage_main[Vintage],0))</f>
        <v>5</v>
      </c>
      <c r="D13">
        <v>2</v>
      </c>
      <c r="E13">
        <v>200</v>
      </c>
      <c r="F13">
        <v>5</v>
      </c>
      <c r="G13">
        <v>15</v>
      </c>
      <c r="H13" s="1">
        <v>0.02</v>
      </c>
      <c r="I13" s="1">
        <f t="array" ref="I13">1/(1+recovery_data[[#This Row],[Interest Rate]]/freq)*IF(recovery_data[[#This Row],[Period]]&gt;1,SUM(1/(1+recovery_data[Interest Rate]/freq)*(recovery_data[Loan ID]=recovery_data[[#This Row],[Loan ID]])*(recovery_data[Period]=recovery_data[[#This Row],[Period]]-1)),1)</f>
        <v>0.99032085157690042</v>
      </c>
      <c r="J13" s="1">
        <f>recovery_data[[#This Row],[Collections (EUR)]]*recovery_data[[#This Row],[Discount]]/recovery_data[[#This Row],[Original DFT Balance (EUR)]]</f>
        <v>7.4274063868267529E-2</v>
      </c>
      <c r="K13" s="3">
        <f t="array" ref="K13">(recovery_data[[#This Row],[Original DFT Balance (EUR)]])/SUM((recovery_data[[#This Row],[Loan ID]]=recovery_data[Loan ID])*1)</f>
        <v>33.333333333333336</v>
      </c>
      <c r="L13" s="1">
        <f t="array" ref="L13">recovery_data[[#This Row],[Recovery]]*recovery_data[[#This Row],[Original DFT Balance (EUR)]]/SUM((recovery_data[Vintage ID]=recovery_data[[#This Row],[Vintage ID]])*(recovery_data[Period]=recovery_data[[#This Row],[Period]])*recovery_data[Original DFT Balance (EUR)])</f>
        <v>4.9516042578845024E-2</v>
      </c>
    </row>
    <row r="14" spans="2:12" x14ac:dyDescent="0.3">
      <c r="B14" t="s">
        <v>2</v>
      </c>
      <c r="C14">
        <f>INDEX(vintage_main[Vintage ID],MATCH(recovery_data[[#This Row],[Vintage]],vintage_main[Vintage],0))</f>
        <v>5</v>
      </c>
      <c r="D14">
        <v>2</v>
      </c>
      <c r="E14">
        <v>200</v>
      </c>
      <c r="F14">
        <v>6</v>
      </c>
      <c r="G14">
        <v>5</v>
      </c>
      <c r="H14" s="1">
        <v>1.7999999999999999E-2</v>
      </c>
      <c r="I14" s="1">
        <f t="array" ref="I14">1/(1+recovery_data[[#This Row],[Interest Rate]]/freq)*IF(recovery_data[[#This Row],[Period]]&gt;1,SUM(1/(1+recovery_data[Interest Rate]/freq)*(recovery_data[Loan ID]=recovery_data[[#This Row],[Loan ID]])*(recovery_data[Period]=recovery_data[[#This Row],[Period]]-1)),1)</f>
        <v>0.99056732266987635</v>
      </c>
      <c r="J14" s="1">
        <f>recovery_data[[#This Row],[Collections (EUR)]]*recovery_data[[#This Row],[Discount]]/recovery_data[[#This Row],[Original DFT Balance (EUR)]]</f>
        <v>2.4764183066746909E-2</v>
      </c>
      <c r="K14" s="3">
        <f t="array" ref="K14">(recovery_data[[#This Row],[Original DFT Balance (EUR)]])/SUM((recovery_data[[#This Row],[Loan ID]]=recovery_data[Loan ID])*1)</f>
        <v>33.333333333333336</v>
      </c>
      <c r="L14" s="1">
        <f t="array" ref="L14">recovery_data[[#This Row],[Recovery]]*recovery_data[[#This Row],[Original DFT Balance (EUR)]]/SUM((recovery_data[Vintage ID]=recovery_data[[#This Row],[Vintage ID]])*(recovery_data[Period]=recovery_data[[#This Row],[Period]])*recovery_data[Original DFT Balance (EUR)])</f>
        <v>2.4764183066746909E-2</v>
      </c>
    </row>
    <row r="15" spans="2:12" x14ac:dyDescent="0.3">
      <c r="B15" t="s">
        <v>3</v>
      </c>
      <c r="C15">
        <f>INDEX(vintage_main[Vintage ID],MATCH(recovery_data[[#This Row],[Vintage]],vintage_main[Vintage],0))</f>
        <v>6</v>
      </c>
      <c r="D15">
        <v>3</v>
      </c>
      <c r="E15">
        <v>150</v>
      </c>
      <c r="F15">
        <v>1</v>
      </c>
      <c r="G15">
        <v>5</v>
      </c>
      <c r="H15" s="1">
        <v>0.03</v>
      </c>
      <c r="I15" s="1">
        <f t="array" ref="I15">1/(1+recovery_data[[#This Row],[Interest Rate]]/freq)*IF(recovery_data[[#This Row],[Period]]&gt;1,SUM(1/(1+recovery_data[Interest Rate]/freq)*(recovery_data[Loan ID]=recovery_data[[#This Row],[Loan ID]])*(recovery_data[Period]=recovery_data[[#This Row],[Period]]-1)),1)</f>
        <v>0.99255583126550861</v>
      </c>
      <c r="J15" s="1">
        <f>recovery_data[[#This Row],[Collections (EUR)]]*recovery_data[[#This Row],[Discount]]/recovery_data[[#This Row],[Original DFT Balance (EUR)]]</f>
        <v>3.3085194375516956E-2</v>
      </c>
      <c r="K15" s="3">
        <f t="array" ref="K15">(recovery_data[[#This Row],[Original DFT Balance (EUR)]])/SUM((recovery_data[[#This Row],[Loan ID]]=recovery_data[Loan ID])*1)</f>
        <v>37.5</v>
      </c>
      <c r="L15" s="1">
        <f t="array" ref="L15">recovery_data[[#This Row],[Recovery]]*recovery_data[[#This Row],[Original DFT Balance (EUR)]]/SUM((recovery_data[Vintage ID]=recovery_data[[#This Row],[Vintage ID]])*(recovery_data[Period]=recovery_data[[#This Row],[Period]])*recovery_data[Original DFT Balance (EUR)])</f>
        <v>2.2056796250344637E-2</v>
      </c>
    </row>
    <row r="16" spans="2:12" x14ac:dyDescent="0.3">
      <c r="B16" t="s">
        <v>3</v>
      </c>
      <c r="C16">
        <f>INDEX(vintage_main[Vintage ID],MATCH(recovery_data[[#This Row],[Vintage]],vintage_main[Vintage],0))</f>
        <v>6</v>
      </c>
      <c r="D16">
        <v>3</v>
      </c>
      <c r="E16">
        <v>150</v>
      </c>
      <c r="F16">
        <v>2</v>
      </c>
      <c r="G16">
        <v>5</v>
      </c>
      <c r="H16" s="1">
        <v>0.03</v>
      </c>
      <c r="I16" s="1">
        <f t="array" ref="I16">1/(1+recovery_data[[#This Row],[Interest Rate]]/freq)*IF(recovery_data[[#This Row],[Period]]&gt;1,SUM(1/(1+recovery_data[Interest Rate]/freq)*(recovery_data[Loan ID]=recovery_data[[#This Row],[Loan ID]])*(recovery_data[Period]=recovery_data[[#This Row],[Period]]-1)),1)</f>
        <v>0.98516707817916482</v>
      </c>
      <c r="J16" s="1">
        <f>recovery_data[[#This Row],[Collections (EUR)]]*recovery_data[[#This Row],[Discount]]/recovery_data[[#This Row],[Original DFT Balance (EUR)]]</f>
        <v>3.2838902605972164E-2</v>
      </c>
      <c r="K16" s="3">
        <f t="array" ref="K16">(recovery_data[[#This Row],[Original DFT Balance (EUR)]])/SUM((recovery_data[[#This Row],[Loan ID]]=recovery_data[Loan ID])*1)</f>
        <v>37.5</v>
      </c>
      <c r="L16" s="1">
        <f t="array" ref="L16">recovery_data[[#This Row],[Recovery]]*recovery_data[[#This Row],[Original DFT Balance (EUR)]]/SUM((recovery_data[Vintage ID]=recovery_data[[#This Row],[Vintage ID]])*(recovery_data[Period]=recovery_data[[#This Row],[Period]])*recovery_data[Original DFT Balance (EUR)])</f>
        <v>2.1892601737314776E-2</v>
      </c>
    </row>
    <row r="17" spans="2:12" x14ac:dyDescent="0.3">
      <c r="B17" t="s">
        <v>3</v>
      </c>
      <c r="C17">
        <f>INDEX(vintage_main[Vintage ID],MATCH(recovery_data[[#This Row],[Vintage]],vintage_main[Vintage],0))</f>
        <v>6</v>
      </c>
      <c r="D17">
        <v>3</v>
      </c>
      <c r="E17">
        <v>150</v>
      </c>
      <c r="F17">
        <v>3</v>
      </c>
      <c r="G17">
        <v>20</v>
      </c>
      <c r="H17" s="1">
        <v>2.5000000000000001E-2</v>
      </c>
      <c r="I17" s="1">
        <f t="array" ref="I17">1/(1+recovery_data[[#This Row],[Interest Rate]]/freq)*IF(recovery_data[[#This Row],[Period]]&gt;1,SUM(1/(1+recovery_data[Interest Rate]/freq)*(recovery_data[Loan ID]=recovery_data[[#This Row],[Loan ID]])*(recovery_data[Period]=recovery_data[[#This Row],[Period]]-1)),1)</f>
        <v>0.98639088821416998</v>
      </c>
      <c r="J17" s="1">
        <f>recovery_data[[#This Row],[Collections (EUR)]]*recovery_data[[#This Row],[Discount]]/recovery_data[[#This Row],[Original DFT Balance (EUR)]]</f>
        <v>0.13151878509522266</v>
      </c>
      <c r="K17" s="3">
        <f t="array" ref="K17">(recovery_data[[#This Row],[Original DFT Balance (EUR)]])/SUM((recovery_data[[#This Row],[Loan ID]]=recovery_data[Loan ID])*1)</f>
        <v>37.5</v>
      </c>
      <c r="L17" s="1">
        <f t="array" ref="L17">recovery_data[[#This Row],[Recovery]]*recovery_data[[#This Row],[Original DFT Balance (EUR)]]/SUM((recovery_data[Vintage ID]=recovery_data[[#This Row],[Vintage ID]])*(recovery_data[Period]=recovery_data[[#This Row],[Period]])*recovery_data[Original DFT Balance (EUR)])</f>
        <v>8.7679190063481779E-2</v>
      </c>
    </row>
    <row r="18" spans="2:12" x14ac:dyDescent="0.3">
      <c r="B18" t="s">
        <v>3</v>
      </c>
      <c r="C18">
        <f>INDEX(vintage_main[Vintage ID],MATCH(recovery_data[[#This Row],[Vintage]],vintage_main[Vintage],0))</f>
        <v>6</v>
      </c>
      <c r="D18">
        <v>3</v>
      </c>
      <c r="E18">
        <v>150</v>
      </c>
      <c r="F18">
        <v>4</v>
      </c>
      <c r="G18">
        <v>10</v>
      </c>
      <c r="H18" s="1">
        <v>2.5000000000000001E-2</v>
      </c>
      <c r="I18" s="1">
        <f t="array" ref="I18">1/(1+recovery_data[[#This Row],[Interest Rate]]/freq)*IF(recovery_data[[#This Row],[Period]]&gt;1,SUM(1/(1+recovery_data[Interest Rate]/freq)*(recovery_data[Loan ID]=recovery_data[[#This Row],[Loan ID]])*(recovery_data[Period]=recovery_data[[#This Row],[Period]]-1)),1)</f>
        <v>0.98761621851008807</v>
      </c>
      <c r="J18" s="1">
        <f>recovery_data[[#This Row],[Collections (EUR)]]*recovery_data[[#This Row],[Discount]]/recovery_data[[#This Row],[Original DFT Balance (EUR)]]</f>
        <v>6.584108123400588E-2</v>
      </c>
      <c r="K18" s="3">
        <f t="array" ref="K18">(recovery_data[[#This Row],[Original DFT Balance (EUR)]])/SUM((recovery_data[[#This Row],[Loan ID]]=recovery_data[Loan ID])*1)</f>
        <v>37.5</v>
      </c>
      <c r="L18" s="1">
        <f t="array" ref="L18">recovery_data[[#This Row],[Recovery]]*recovery_data[[#This Row],[Original DFT Balance (EUR)]]/SUM((recovery_data[Vintage ID]=recovery_data[[#This Row],[Vintage ID]])*(recovery_data[Period]=recovery_data[[#This Row],[Period]])*recovery_data[Original DFT Balance (EUR)])</f>
        <v>4.3894054156003913E-2</v>
      </c>
    </row>
    <row r="19" spans="2:12" x14ac:dyDescent="0.3">
      <c r="B19" t="s">
        <v>3</v>
      </c>
      <c r="C19">
        <f>INDEX(vintage_main[Vintage ID],MATCH(recovery_data[[#This Row],[Vintage]],vintage_main[Vintage],0))</f>
        <v>6</v>
      </c>
      <c r="D19">
        <v>4</v>
      </c>
      <c r="E19">
        <v>75</v>
      </c>
      <c r="F19">
        <v>1</v>
      </c>
      <c r="G19">
        <v>0</v>
      </c>
      <c r="H19" s="1">
        <v>0.03</v>
      </c>
      <c r="I19" s="1">
        <f t="array" ref="I19">1/(1+recovery_data[[#This Row],[Interest Rate]]/freq)*IF(recovery_data[[#This Row],[Period]]&gt;1,SUM(1/(1+recovery_data[Interest Rate]/freq)*(recovery_data[Loan ID]=recovery_data[[#This Row],[Loan ID]])*(recovery_data[Period]=recovery_data[[#This Row],[Period]]-1)),1)</f>
        <v>0.99255583126550861</v>
      </c>
      <c r="J19" s="1">
        <f>recovery_data[[#This Row],[Collections (EUR)]]*recovery_data[[#This Row],[Discount]]/recovery_data[[#This Row],[Original DFT Balance (EUR)]]</f>
        <v>0</v>
      </c>
      <c r="K19" s="3">
        <f t="array" ref="K19">(recovery_data[[#This Row],[Original DFT Balance (EUR)]])/SUM((recovery_data[[#This Row],[Loan ID]]=recovery_data[Loan ID])*1)</f>
        <v>10.714285714285714</v>
      </c>
      <c r="L19" s="1">
        <f t="array" ref="L19">recovery_data[[#This Row],[Recovery]]*recovery_data[[#This Row],[Original DFT Balance (EUR)]]/SUM((recovery_data[Vintage ID]=recovery_data[[#This Row],[Vintage ID]])*(recovery_data[Period]=recovery_data[[#This Row],[Period]])*recovery_data[Original DFT Balance (EUR)])</f>
        <v>0</v>
      </c>
    </row>
    <row r="20" spans="2:12" x14ac:dyDescent="0.3">
      <c r="B20" t="s">
        <v>3</v>
      </c>
      <c r="C20">
        <f>INDEX(vintage_main[Vintage ID],MATCH(recovery_data[[#This Row],[Vintage]],vintage_main[Vintage],0))</f>
        <v>6</v>
      </c>
      <c r="D20">
        <v>4</v>
      </c>
      <c r="E20">
        <v>75</v>
      </c>
      <c r="F20">
        <v>2</v>
      </c>
      <c r="G20">
        <v>2</v>
      </c>
      <c r="H20" s="1">
        <v>0.03</v>
      </c>
      <c r="I20" s="1">
        <f t="array" ref="I20">1/(1+recovery_data[[#This Row],[Interest Rate]]/freq)*IF(recovery_data[[#This Row],[Period]]&gt;1,SUM(1/(1+recovery_data[Interest Rate]/freq)*(recovery_data[Loan ID]=recovery_data[[#This Row],[Loan ID]])*(recovery_data[Period]=recovery_data[[#This Row],[Period]]-1)),1)</f>
        <v>0.98516707817916482</v>
      </c>
      <c r="J20" s="1">
        <f>recovery_data[[#This Row],[Collections (EUR)]]*recovery_data[[#This Row],[Discount]]/recovery_data[[#This Row],[Original DFT Balance (EUR)]]</f>
        <v>2.6271122084777727E-2</v>
      </c>
      <c r="K20" s="3">
        <f t="array" ref="K20">(recovery_data[[#This Row],[Original DFT Balance (EUR)]])/SUM((recovery_data[[#This Row],[Loan ID]]=recovery_data[Loan ID])*1)</f>
        <v>10.714285714285714</v>
      </c>
      <c r="L20" s="1">
        <f t="array" ref="L20">recovery_data[[#This Row],[Recovery]]*recovery_data[[#This Row],[Original DFT Balance (EUR)]]/SUM((recovery_data[Vintage ID]=recovery_data[[#This Row],[Vintage ID]])*(recovery_data[Period]=recovery_data[[#This Row],[Period]])*recovery_data[Original DFT Balance (EUR)])</f>
        <v>8.7570406949259091E-3</v>
      </c>
    </row>
    <row r="21" spans="2:12" x14ac:dyDescent="0.3">
      <c r="B21" t="s">
        <v>3</v>
      </c>
      <c r="C21">
        <f>INDEX(vintage_main[Vintage ID],MATCH(recovery_data[[#This Row],[Vintage]],vintage_main[Vintage],0))</f>
        <v>6</v>
      </c>
      <c r="D21">
        <v>4</v>
      </c>
      <c r="E21">
        <v>75</v>
      </c>
      <c r="F21">
        <v>3</v>
      </c>
      <c r="G21">
        <v>5</v>
      </c>
      <c r="H21" s="1">
        <v>0.03</v>
      </c>
      <c r="I21" s="1">
        <f t="array" ref="I21">1/(1+recovery_data[[#This Row],[Interest Rate]]/freq)*IF(recovery_data[[#This Row],[Period]]&gt;1,SUM(1/(1+recovery_data[Interest Rate]/freq)*(recovery_data[Loan ID]=recovery_data[[#This Row],[Loan ID]])*(recovery_data[Period]=recovery_data[[#This Row],[Period]]-1)),1)</f>
        <v>0.98516707817916482</v>
      </c>
      <c r="J21" s="1">
        <f>recovery_data[[#This Row],[Collections (EUR)]]*recovery_data[[#This Row],[Discount]]/recovery_data[[#This Row],[Original DFT Balance (EUR)]]</f>
        <v>6.5677805211944329E-2</v>
      </c>
      <c r="K21" s="3">
        <f t="array" ref="K21">(recovery_data[[#This Row],[Original DFT Balance (EUR)]])/SUM((recovery_data[[#This Row],[Loan ID]]=recovery_data[Loan ID])*1)</f>
        <v>10.714285714285714</v>
      </c>
      <c r="L21" s="1">
        <f t="array" ref="L21">recovery_data[[#This Row],[Recovery]]*recovery_data[[#This Row],[Original DFT Balance (EUR)]]/SUM((recovery_data[Vintage ID]=recovery_data[[#This Row],[Vintage ID]])*(recovery_data[Period]=recovery_data[[#This Row],[Period]])*recovery_data[Original DFT Balance (EUR)])</f>
        <v>2.1892601737314776E-2</v>
      </c>
    </row>
    <row r="22" spans="2:12" x14ac:dyDescent="0.3">
      <c r="B22" t="s">
        <v>3</v>
      </c>
      <c r="C22">
        <f>INDEX(vintage_main[Vintage ID],MATCH(recovery_data[[#This Row],[Vintage]],vintage_main[Vintage],0))</f>
        <v>6</v>
      </c>
      <c r="D22">
        <v>4</v>
      </c>
      <c r="E22">
        <v>75</v>
      </c>
      <c r="F22">
        <v>4</v>
      </c>
      <c r="G22">
        <v>5</v>
      </c>
      <c r="H22" s="1">
        <v>0.03</v>
      </c>
      <c r="I22" s="1">
        <f t="array" ref="I22">1/(1+recovery_data[[#This Row],[Interest Rate]]/freq)*IF(recovery_data[[#This Row],[Period]]&gt;1,SUM(1/(1+recovery_data[Interest Rate]/freq)*(recovery_data[Loan ID]=recovery_data[[#This Row],[Loan ID]])*(recovery_data[Period]=recovery_data[[#This Row],[Period]]-1)),1)</f>
        <v>0.98516707817916482</v>
      </c>
      <c r="J22" s="1">
        <f>recovery_data[[#This Row],[Collections (EUR)]]*recovery_data[[#This Row],[Discount]]/recovery_data[[#This Row],[Original DFT Balance (EUR)]]</f>
        <v>6.5677805211944329E-2</v>
      </c>
      <c r="K22" s="3">
        <f t="array" ref="K22">(recovery_data[[#This Row],[Original DFT Balance (EUR)]])/SUM((recovery_data[[#This Row],[Loan ID]]=recovery_data[Loan ID])*1)</f>
        <v>10.714285714285714</v>
      </c>
      <c r="L22" s="1">
        <f t="array" ref="L22">recovery_data[[#This Row],[Recovery]]*recovery_data[[#This Row],[Original DFT Balance (EUR)]]/SUM((recovery_data[Vintage ID]=recovery_data[[#This Row],[Vintage ID]])*(recovery_data[Period]=recovery_data[[#This Row],[Period]])*recovery_data[Original DFT Balance (EUR)])</f>
        <v>2.1892601737314776E-2</v>
      </c>
    </row>
    <row r="23" spans="2:12" x14ac:dyDescent="0.3">
      <c r="B23" t="s">
        <v>3</v>
      </c>
      <c r="C23">
        <f>INDEX(vintage_main[Vintage ID],MATCH(recovery_data[[#This Row],[Vintage]],vintage_main[Vintage],0))</f>
        <v>6</v>
      </c>
      <c r="D23">
        <v>4</v>
      </c>
      <c r="E23">
        <v>75</v>
      </c>
      <c r="F23">
        <v>5</v>
      </c>
      <c r="G23">
        <v>5</v>
      </c>
      <c r="H23" s="1">
        <v>0.03</v>
      </c>
      <c r="I23" s="1">
        <f t="array" ref="I23">1/(1+recovery_data[[#This Row],[Interest Rate]]/freq)*IF(recovery_data[[#This Row],[Period]]&gt;1,SUM(1/(1+recovery_data[Interest Rate]/freq)*(recovery_data[Loan ID]=recovery_data[[#This Row],[Loan ID]])*(recovery_data[Period]=recovery_data[[#This Row],[Period]]-1)),1)</f>
        <v>0.98516707817916482</v>
      </c>
      <c r="J23" s="1">
        <f>recovery_data[[#This Row],[Collections (EUR)]]*recovery_data[[#This Row],[Discount]]/recovery_data[[#This Row],[Original DFT Balance (EUR)]]</f>
        <v>6.5677805211944329E-2</v>
      </c>
      <c r="K23" s="3">
        <f t="array" ref="K23">(recovery_data[[#This Row],[Original DFT Balance (EUR)]])/SUM((recovery_data[[#This Row],[Loan ID]]=recovery_data[Loan ID])*1)</f>
        <v>10.714285714285714</v>
      </c>
      <c r="L23" s="1">
        <f t="array" ref="L23">recovery_data[[#This Row],[Recovery]]*recovery_data[[#This Row],[Original DFT Balance (EUR)]]/SUM((recovery_data[Vintage ID]=recovery_data[[#This Row],[Vintage ID]])*(recovery_data[Period]=recovery_data[[#This Row],[Period]])*recovery_data[Original DFT Balance (EUR)])</f>
        <v>6.5677805211944329E-2</v>
      </c>
    </row>
    <row r="24" spans="2:12" x14ac:dyDescent="0.3">
      <c r="B24" t="s">
        <v>3</v>
      </c>
      <c r="C24">
        <f>INDEX(vintage_main[Vintage ID],MATCH(recovery_data[[#This Row],[Vintage]],vintage_main[Vintage],0))</f>
        <v>6</v>
      </c>
      <c r="D24">
        <v>4</v>
      </c>
      <c r="E24">
        <v>75</v>
      </c>
      <c r="F24">
        <v>6</v>
      </c>
      <c r="G24">
        <v>5</v>
      </c>
      <c r="H24" s="1">
        <v>0.03</v>
      </c>
      <c r="I24" s="1">
        <f t="array" ref="I24">1/(1+recovery_data[[#This Row],[Interest Rate]]/freq)*IF(recovery_data[[#This Row],[Period]]&gt;1,SUM(1/(1+recovery_data[Interest Rate]/freq)*(recovery_data[Loan ID]=recovery_data[[#This Row],[Loan ID]])*(recovery_data[Period]=recovery_data[[#This Row],[Period]]-1)),1)</f>
        <v>0.98516707817916482</v>
      </c>
      <c r="J24" s="1">
        <f>recovery_data[[#This Row],[Collections (EUR)]]*recovery_data[[#This Row],[Discount]]/recovery_data[[#This Row],[Original DFT Balance (EUR)]]</f>
        <v>6.5677805211944329E-2</v>
      </c>
      <c r="K24" s="3">
        <f t="array" ref="K24">(recovery_data[[#This Row],[Original DFT Balance (EUR)]])/SUM((recovery_data[[#This Row],[Loan ID]]=recovery_data[Loan ID])*1)</f>
        <v>10.714285714285714</v>
      </c>
      <c r="L24" s="1">
        <f t="array" ref="L24">recovery_data[[#This Row],[Recovery]]*recovery_data[[#This Row],[Original DFT Balance (EUR)]]/SUM((recovery_data[Vintage ID]=recovery_data[[#This Row],[Vintage ID]])*(recovery_data[Period]=recovery_data[[#This Row],[Period]])*recovery_data[Original DFT Balance (EUR)])</f>
        <v>6.5677805211944329E-2</v>
      </c>
    </row>
    <row r="25" spans="2:12" x14ac:dyDescent="0.3">
      <c r="B25" t="s">
        <v>3</v>
      </c>
      <c r="C25">
        <f>INDEX(vintage_main[Vintage ID],MATCH(recovery_data[[#This Row],[Vintage]],vintage_main[Vintage],0))</f>
        <v>6</v>
      </c>
      <c r="D25">
        <v>4</v>
      </c>
      <c r="E25">
        <v>75</v>
      </c>
      <c r="F25">
        <v>7</v>
      </c>
      <c r="G25">
        <v>3</v>
      </c>
      <c r="H25" s="1">
        <v>0.03</v>
      </c>
      <c r="I25" s="1">
        <f t="array" ref="I25">1/(1+recovery_data[[#This Row],[Interest Rate]]/freq)*IF(recovery_data[[#This Row],[Period]]&gt;1,SUM(1/(1+recovery_data[Interest Rate]/freq)*(recovery_data[Loan ID]=recovery_data[[#This Row],[Loan ID]])*(recovery_data[Period]=recovery_data[[#This Row],[Period]]-1)),1)</f>
        <v>0.98516707817916482</v>
      </c>
      <c r="J25" s="1">
        <f>recovery_data[[#This Row],[Collections (EUR)]]*recovery_data[[#This Row],[Discount]]/recovery_data[[#This Row],[Original DFT Balance (EUR)]]</f>
        <v>3.9406683127166588E-2</v>
      </c>
      <c r="K25" s="3">
        <f t="array" ref="K25">(recovery_data[[#This Row],[Original DFT Balance (EUR)]])/SUM((recovery_data[[#This Row],[Loan ID]]=recovery_data[Loan ID])*1)</f>
        <v>10.714285714285714</v>
      </c>
      <c r="L25" s="1">
        <f t="array" ref="L25">recovery_data[[#This Row],[Recovery]]*recovery_data[[#This Row],[Original DFT Balance (EUR)]]/SUM((recovery_data[Vintage ID]=recovery_data[[#This Row],[Vintage ID]])*(recovery_data[Period]=recovery_data[[#This Row],[Period]])*recovery_data[Original DFT Balance (EUR)])</f>
        <v>3.9406683127166588E-2</v>
      </c>
    </row>
  </sheetData>
  <pageMargins left="0.7" right="0.7" top="0.75" bottom="0.75" header="0.3" footer="0.3"/>
  <pageSetup paperSize="9"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U34"/>
  <sheetViews>
    <sheetView workbookViewId="0">
      <selection activeCell="F7" sqref="F7"/>
    </sheetView>
  </sheetViews>
  <sheetFormatPr defaultRowHeight="14.4" x14ac:dyDescent="0.3"/>
  <cols>
    <col min="1" max="1" width="11.5546875" bestFit="1" customWidth="1"/>
    <col min="2" max="2" width="14.5546875" customWidth="1"/>
    <col min="3" max="3" width="10.33203125" customWidth="1"/>
  </cols>
  <sheetData>
    <row r="1" spans="1:21" ht="14.25" customHeight="1" x14ac:dyDescent="0.3">
      <c r="A1" t="s">
        <v>42</v>
      </c>
      <c r="B1">
        <v>1</v>
      </c>
      <c r="C1">
        <v>2</v>
      </c>
      <c r="D1">
        <v>3</v>
      </c>
      <c r="E1">
        <v>4</v>
      </c>
      <c r="F1">
        <v>5</v>
      </c>
      <c r="G1">
        <v>6</v>
      </c>
      <c r="H1">
        <v>7</v>
      </c>
      <c r="I1">
        <v>8</v>
      </c>
      <c r="J1">
        <v>9</v>
      </c>
      <c r="K1">
        <v>10</v>
      </c>
      <c r="L1">
        <v>11</v>
      </c>
      <c r="M1">
        <v>12</v>
      </c>
      <c r="N1">
        <v>13</v>
      </c>
      <c r="O1">
        <v>14</v>
      </c>
      <c r="P1">
        <v>15</v>
      </c>
      <c r="Q1">
        <v>16</v>
      </c>
      <c r="R1">
        <v>17</v>
      </c>
      <c r="S1">
        <v>18</v>
      </c>
      <c r="T1">
        <v>19</v>
      </c>
      <c r="U1">
        <v>20</v>
      </c>
    </row>
    <row r="2" spans="1:21" x14ac:dyDescent="0.3">
      <c r="A2" t="s">
        <v>43</v>
      </c>
      <c r="B2" t="e">
        <f>INDEX(recovery_data[Vintage],MATCH(B1,recovery_data[Vintage ID],))</f>
        <v>#N/A</v>
      </c>
      <c r="C2" t="e">
        <f>INDEX(recovery_data[Vintage],MATCH(C1,recovery_data[Vintage ID],))</f>
        <v>#N/A</v>
      </c>
      <c r="D2" t="e">
        <f>INDEX(recovery_data[Vintage],MATCH(D1,recovery_data[Vintage ID],))</f>
        <v>#N/A</v>
      </c>
      <c r="E2" t="e">
        <f>INDEX(recovery_data[Vintage],MATCH(E1,recovery_data[Vintage ID],))</f>
        <v>#N/A</v>
      </c>
      <c r="F2" t="str">
        <f>INDEX(recovery_data[Vintage],MATCH(F1,recovery_data[Vintage ID],))</f>
        <v>2016 - Q3</v>
      </c>
      <c r="G2" t="str">
        <f>INDEX(recovery_data[Vintage],MATCH(G1,recovery_data[Vintage ID],))</f>
        <v>2016 - Q4</v>
      </c>
      <c r="H2" t="e">
        <f>INDEX(recovery_data[Vintage],MATCH(H1,recovery_data[Vintage ID],))</f>
        <v>#N/A</v>
      </c>
      <c r="I2" t="e">
        <f>INDEX(recovery_data[Vintage],MATCH(I1,recovery_data[Vintage ID],))</f>
        <v>#N/A</v>
      </c>
      <c r="J2" t="e">
        <f>INDEX(recovery_data[Vintage],MATCH(J1,recovery_data[Vintage ID],))</f>
        <v>#N/A</v>
      </c>
      <c r="K2" t="e">
        <f>INDEX(recovery_data[Vintage],MATCH(K1,recovery_data[Vintage ID],))</f>
        <v>#N/A</v>
      </c>
      <c r="L2" t="e">
        <f>INDEX(recovery_data[Vintage],MATCH(L1,recovery_data[Vintage ID],))</f>
        <v>#N/A</v>
      </c>
      <c r="M2" t="e">
        <f>INDEX(recovery_data[Vintage],MATCH(M1,recovery_data[Vintage ID],))</f>
        <v>#N/A</v>
      </c>
      <c r="N2" t="e">
        <f>INDEX(recovery_data[Vintage],MATCH(N1,recovery_data[Vintage ID],))</f>
        <v>#N/A</v>
      </c>
      <c r="O2" t="e">
        <f>INDEX(recovery_data[Vintage],MATCH(O1,recovery_data[Vintage ID],))</f>
        <v>#N/A</v>
      </c>
      <c r="P2" t="e">
        <f>INDEX(recovery_data[Vintage],MATCH(P1,recovery_data[Vintage ID],))</f>
        <v>#N/A</v>
      </c>
      <c r="Q2" t="e">
        <f>INDEX(recovery_data[Vintage],MATCH(Q1,recovery_data[Vintage ID],))</f>
        <v>#N/A</v>
      </c>
      <c r="R2" t="e">
        <f>INDEX(recovery_data[Vintage],MATCH(R1,recovery_data[Vintage ID],))</f>
        <v>#N/A</v>
      </c>
      <c r="S2" t="e">
        <f>INDEX(recovery_data[Vintage],MATCH(S1,recovery_data[Vintage ID],))</f>
        <v>#N/A</v>
      </c>
      <c r="T2" t="e">
        <f>INDEX(recovery_data[Vintage],MATCH(T1,recovery_data[Vintage ID],))</f>
        <v>#N/A</v>
      </c>
      <c r="U2" t="e">
        <f>INDEX(recovery_data[Vintage],MATCH(U1,recovery_data[Vintage ID],))</f>
        <v>#N/A</v>
      </c>
    </row>
    <row r="3" spans="1:21" x14ac:dyDescent="0.3">
      <c r="A3" t="s">
        <v>44</v>
      </c>
      <c r="B3">
        <f t="array" ref="B3">MAX(recovery_data[Period]*(recovery_data[Vintage ID]=B1))</f>
        <v>0</v>
      </c>
      <c r="C3">
        <f t="array" ref="C3">MAX(recovery_data[Period]*(recovery_data[Vintage ID]=C1))</f>
        <v>0</v>
      </c>
      <c r="D3">
        <f t="array" ref="D3">MAX(recovery_data[Period]*(recovery_data[Vintage ID]=D1))</f>
        <v>0</v>
      </c>
      <c r="E3">
        <f t="array" ref="E3">MAX(recovery_data[Period]*(recovery_data[Vintage ID]=E1))</f>
        <v>0</v>
      </c>
      <c r="F3">
        <f t="array" ref="F3">MAX(recovery_data[Period]*(recovery_data[Vintage ID]=F1))</f>
        <v>6</v>
      </c>
      <c r="G3">
        <f t="array" ref="G3">MAX(recovery_data[Period]*(recovery_data[Vintage ID]=G1))</f>
        <v>7</v>
      </c>
      <c r="H3">
        <f t="array" ref="H3">MAX(recovery_data[Period]*(recovery_data[Vintage ID]=H1))</f>
        <v>0</v>
      </c>
      <c r="I3">
        <f t="array" ref="I3">MAX(recovery_data[Period]*(recovery_data[Vintage ID]=I1))</f>
        <v>0</v>
      </c>
      <c r="J3">
        <f t="array" ref="J3">MAX(recovery_data[Period]*(recovery_data[Vintage ID]=J1))</f>
        <v>0</v>
      </c>
      <c r="K3">
        <f t="array" ref="K3">MAX(recovery_data[Period]*(recovery_data[Vintage ID]=K1))</f>
        <v>0</v>
      </c>
      <c r="L3">
        <f t="array" ref="L3">MAX(recovery_data[Period]*(recovery_data[Vintage ID]=L1))</f>
        <v>0</v>
      </c>
      <c r="M3">
        <f t="array" ref="M3">MAX(recovery_data[Period]*(recovery_data[Vintage ID]=M1))</f>
        <v>0</v>
      </c>
      <c r="N3">
        <f t="array" ref="N3">MAX(recovery_data[Period]*(recovery_data[Vintage ID]=N1))</f>
        <v>0</v>
      </c>
      <c r="O3">
        <f t="array" ref="O3">MAX(recovery_data[Period]*(recovery_data[Vintage ID]=O1))</f>
        <v>0</v>
      </c>
      <c r="P3">
        <f t="array" ref="P3">MAX(recovery_data[Period]*(recovery_data[Vintage ID]=P1))</f>
        <v>0</v>
      </c>
      <c r="Q3">
        <f t="array" ref="Q3">MAX(recovery_data[Period]*(recovery_data[Vintage ID]=Q1))</f>
        <v>0</v>
      </c>
      <c r="R3">
        <f t="array" ref="R3">MAX(recovery_data[Period]*(recovery_data[Vintage ID]=R1))</f>
        <v>0</v>
      </c>
      <c r="S3">
        <f t="array" ref="S3">MAX(recovery_data[Period]*(recovery_data[Vintage ID]=S1))</f>
        <v>0</v>
      </c>
      <c r="T3">
        <f t="array" ref="T3">MAX(recovery_data[Period]*(recovery_data[Vintage ID]=T1))</f>
        <v>0</v>
      </c>
      <c r="U3">
        <f t="array" ref="U3">MAX(recovery_data[Period]*(recovery_data[Vintage ID]=U1))</f>
        <v>0</v>
      </c>
    </row>
    <row r="4" spans="1:21" x14ac:dyDescent="0.3">
      <c r="A4" t="s">
        <v>45</v>
      </c>
      <c r="B4" s="11" t="str">
        <f>IF(ISERROR(B2),"Empty",B2)</f>
        <v>Empty</v>
      </c>
      <c r="C4" s="11" t="str">
        <f t="shared" ref="C4:U4" si="0">IF(ISERROR(C2),"Empty",C2)</f>
        <v>Empty</v>
      </c>
      <c r="D4" s="11" t="str">
        <f t="shared" si="0"/>
        <v>Empty</v>
      </c>
      <c r="E4" s="11" t="str">
        <f t="shared" si="0"/>
        <v>Empty</v>
      </c>
      <c r="F4" s="11" t="str">
        <f t="shared" si="0"/>
        <v>2016 - Q3</v>
      </c>
      <c r="G4" s="11" t="str">
        <f t="shared" si="0"/>
        <v>2016 - Q4</v>
      </c>
      <c r="H4" s="11" t="str">
        <f t="shared" si="0"/>
        <v>Empty</v>
      </c>
      <c r="I4" s="11" t="str">
        <f t="shared" si="0"/>
        <v>Empty</v>
      </c>
      <c r="J4" s="11" t="str">
        <f t="shared" si="0"/>
        <v>Empty</v>
      </c>
      <c r="K4" s="11" t="str">
        <f t="shared" si="0"/>
        <v>Empty</v>
      </c>
      <c r="L4" s="11" t="str">
        <f t="shared" si="0"/>
        <v>Empty</v>
      </c>
      <c r="M4" s="11" t="str">
        <f t="shared" si="0"/>
        <v>Empty</v>
      </c>
      <c r="N4" s="11" t="str">
        <f t="shared" si="0"/>
        <v>Empty</v>
      </c>
      <c r="O4" s="11" t="str">
        <f t="shared" si="0"/>
        <v>Empty</v>
      </c>
      <c r="P4" s="11" t="str">
        <f t="shared" si="0"/>
        <v>Empty</v>
      </c>
      <c r="Q4" s="11" t="str">
        <f t="shared" si="0"/>
        <v>Empty</v>
      </c>
      <c r="R4" s="11" t="str">
        <f t="shared" si="0"/>
        <v>Empty</v>
      </c>
      <c r="S4" s="11" t="str">
        <f t="shared" si="0"/>
        <v>Empty</v>
      </c>
      <c r="T4" s="11" t="str">
        <f t="shared" si="0"/>
        <v>Empty</v>
      </c>
      <c r="U4" s="11" t="str">
        <f t="shared" si="0"/>
        <v>Empty</v>
      </c>
    </row>
    <row r="5" spans="1:21" x14ac:dyDescent="0.3">
      <c r="A5">
        <v>1</v>
      </c>
      <c r="B5" s="12" t="e">
        <f t="array" ref="B5">IF(OR(ISERROR(B$2),$A5&gt;B$3),NA(),SUM(recovery_data[Recovery Parts]*(recovery_data[Vintage ID]=B$1)*(recovery_data[Period]&lt;=$A5)))</f>
        <v>#N/A</v>
      </c>
      <c r="C5" s="13" t="e">
        <f t="array" ref="C5">IF(OR(ISERROR(C$2),$A5&gt;C$3),NA(),SUM(recovery_data[Recovery Parts]*(recovery_data[Vintage ID]=C$1)*(recovery_data[Period]&lt;=$A5)))</f>
        <v>#N/A</v>
      </c>
      <c r="D5" s="13" t="e">
        <f t="array" ref="D5">IF(OR(ISERROR(D$2),$A5&gt;D$3),NA(),SUM(recovery_data[Recovery Parts]*(recovery_data[Vintage ID]=D$1)*(recovery_data[Period]&lt;=$A5)))</f>
        <v>#N/A</v>
      </c>
      <c r="E5" s="13" t="e">
        <f t="array" ref="E5">IF(OR(ISERROR(E$2),$A5&gt;E$3),NA(),SUM(recovery_data[Recovery Parts]*(recovery_data[Vintage ID]=E$1)*(recovery_data[Period]&lt;=$A5)))</f>
        <v>#N/A</v>
      </c>
      <c r="F5" s="13">
        <f t="array" ref="F5">IF(OR(ISERROR(F$2),$A5&gt;F$3),NA(),SUM(recovery_data[Recovery Parts]*(recovery_data[Vintage ID]=F$1)*(recovery_data[Period]&lt;=$A5)))</f>
        <v>0</v>
      </c>
      <c r="G5" s="13">
        <f t="array" ref="G5">IF(OR(ISERROR(G$2),$A5&gt;G$3),NA(),SUM(recovery_data[Recovery Parts]*(recovery_data[Vintage ID]=G$1)*(recovery_data[Period]&lt;=$A5)))</f>
        <v>2.2056796250344637E-2</v>
      </c>
      <c r="H5" s="13" t="e">
        <f t="array" ref="H5">IF(OR(ISERROR(H$2),$A5&gt;H$3),NA(),SUM(recovery_data[Recovery Parts]*(recovery_data[Vintage ID]=H$1)*(recovery_data[Period]&lt;=$A5)))</f>
        <v>#N/A</v>
      </c>
      <c r="I5" s="13" t="e">
        <f t="array" ref="I5">IF(OR(ISERROR(I$2),$A5&gt;I$3),NA(),SUM(recovery_data[Recovery Parts]*(recovery_data[Vintage ID]=I$1)*(recovery_data[Period]&lt;=$A5)))</f>
        <v>#N/A</v>
      </c>
      <c r="J5" s="13" t="e">
        <f t="array" ref="J5">IF(OR(ISERROR(J$2),$A5&gt;J$3),NA(),SUM(recovery_data[Recovery Parts]*(recovery_data[Vintage ID]=J$1)*(recovery_data[Period]&lt;=$A5)))</f>
        <v>#N/A</v>
      </c>
      <c r="K5" s="13" t="e">
        <f t="array" ref="K5">IF(OR(ISERROR(K$2),$A5&gt;K$3),NA(),SUM(recovery_data[Recovery Parts]*(recovery_data[Vintage ID]=K$1)*(recovery_data[Period]&lt;=$A5)))</f>
        <v>#N/A</v>
      </c>
      <c r="L5" s="13" t="e">
        <f t="array" ref="L5">IF(OR(ISERROR(L$2),$A5&gt;L$3),NA(),SUM(recovery_data[Recovery Parts]*(recovery_data[Vintage ID]=L$1)*(recovery_data[Period]&lt;=$A5)))</f>
        <v>#N/A</v>
      </c>
      <c r="M5" s="13" t="e">
        <f t="array" ref="M5">IF(OR(ISERROR(M$2),$A5&gt;M$3),NA(),SUM(recovery_data[Recovery Parts]*(recovery_data[Vintage ID]=M$1)*(recovery_data[Period]&lt;=$A5)))</f>
        <v>#N/A</v>
      </c>
      <c r="N5" s="13" t="e">
        <f t="array" ref="N5">IF(OR(ISERROR(N$2),$A5&gt;N$3),NA(),SUM(recovery_data[Recovery Parts]*(recovery_data[Vintage ID]=N$1)*(recovery_data[Period]&lt;=$A5)))</f>
        <v>#N/A</v>
      </c>
      <c r="O5" s="13" t="e">
        <f t="array" ref="O5">IF(OR(ISERROR(O$2),$A5&gt;O$3),NA(),SUM(recovery_data[Recovery Parts]*(recovery_data[Vintage ID]=O$1)*(recovery_data[Period]&lt;=$A5)))</f>
        <v>#N/A</v>
      </c>
      <c r="P5" s="13" t="e">
        <f t="array" ref="P5">IF(OR(ISERROR(P$2),$A5&gt;P$3),NA(),SUM(recovery_data[Recovery Parts]*(recovery_data[Vintage ID]=P$1)*(recovery_data[Period]&lt;=$A5)))</f>
        <v>#N/A</v>
      </c>
      <c r="Q5" s="13" t="e">
        <f t="array" ref="Q5">IF(OR(ISERROR(Q$2),$A5&gt;Q$3),NA(),SUM(recovery_data[Recovery Parts]*(recovery_data[Vintage ID]=Q$1)*(recovery_data[Period]&lt;=$A5)))</f>
        <v>#N/A</v>
      </c>
      <c r="R5" s="13" t="e">
        <f t="array" ref="R5">IF(OR(ISERROR(R$2),$A5&gt;R$3),NA(),SUM(recovery_data[Recovery Parts]*(recovery_data[Vintage ID]=R$1)*(recovery_data[Period]&lt;=$A5)))</f>
        <v>#N/A</v>
      </c>
      <c r="S5" s="13" t="e">
        <f t="array" ref="S5">IF(OR(ISERROR(S$2),$A5&gt;S$3),NA(),SUM(recovery_data[Recovery Parts]*(recovery_data[Vintage ID]=S$1)*(recovery_data[Period]&lt;=$A5)))</f>
        <v>#N/A</v>
      </c>
      <c r="T5" s="13" t="e">
        <f t="array" ref="T5">IF(OR(ISERROR(T$2),$A5&gt;T$3),NA(),SUM(recovery_data[Recovery Parts]*(recovery_data[Vintage ID]=T$1)*(recovery_data[Period]&lt;=$A5)))</f>
        <v>#N/A</v>
      </c>
      <c r="U5" s="14" t="e">
        <f t="array" ref="U5">IF(OR(ISERROR(U$2),$A5&gt;U$3),NA(),SUM(recovery_data[Recovery Parts]*(recovery_data[Vintage ID]=U$1)*(recovery_data[Period]&lt;=$A5)))</f>
        <v>#N/A</v>
      </c>
    </row>
    <row r="6" spans="1:21" x14ac:dyDescent="0.3">
      <c r="A6">
        <v>2</v>
      </c>
      <c r="B6" s="15" t="e">
        <f t="array" ref="B6">IF(OR(ISERROR(B$2),$A6&gt;B$3),NA(),SUM(recovery_data[Recovery Parts]*(recovery_data[Vintage ID]=B$1)*(recovery_data[Period]&lt;=$A6)))</f>
        <v>#N/A</v>
      </c>
      <c r="C6" s="16" t="e">
        <f t="array" ref="C6">IF(OR(ISERROR(C$2),$A6&gt;C$3),NA(),SUM(recovery_data[Recovery Parts]*(recovery_data[Vintage ID]=C$1)*(recovery_data[Period]&lt;=$A6)))</f>
        <v>#N/A</v>
      </c>
      <c r="D6" s="16" t="e">
        <f t="array" ref="D6">IF(OR(ISERROR(D$2),$A6&gt;D$3),NA(),SUM(recovery_data[Recovery Parts]*(recovery_data[Vintage ID]=D$1)*(recovery_data[Period]&lt;=$A6)))</f>
        <v>#N/A</v>
      </c>
      <c r="E6" s="16" t="e">
        <f t="array" ref="E6">IF(OR(ISERROR(E$2),$A6&gt;E$3),NA(),SUM(recovery_data[Recovery Parts]*(recovery_data[Vintage ID]=E$1)*(recovery_data[Period]&lt;=$A6)))</f>
        <v>#N/A</v>
      </c>
      <c r="F6" s="16">
        <f t="array" ref="F6">IF(OR(ISERROR(F$2),$A6&gt;F$3),NA(),SUM(recovery_data[Recovery Parts]*(recovery_data[Vintage ID]=F$1)*(recovery_data[Period]&lt;=$A6)))</f>
        <v>1.6501241718439315E-2</v>
      </c>
      <c r="G6" s="16">
        <f t="array" ref="G6">IF(OR(ISERROR(G$2),$A6&gt;G$3),NA(),SUM(recovery_data[Recovery Parts]*(recovery_data[Vintage ID]=G$1)*(recovery_data[Period]&lt;=$A6)))</f>
        <v>5.2706438682585323E-2</v>
      </c>
      <c r="H6" s="16" t="e">
        <f t="array" ref="H6">IF(OR(ISERROR(H$2),$A6&gt;H$3),NA(),SUM(recovery_data[Recovery Parts]*(recovery_data[Vintage ID]=H$1)*(recovery_data[Period]&lt;=$A6)))</f>
        <v>#N/A</v>
      </c>
      <c r="I6" s="16" t="e">
        <f t="array" ref="I6">IF(OR(ISERROR(I$2),$A6&gt;I$3),NA(),SUM(recovery_data[Recovery Parts]*(recovery_data[Vintage ID]=I$1)*(recovery_data[Period]&lt;=$A6)))</f>
        <v>#N/A</v>
      </c>
      <c r="J6" s="16" t="e">
        <f t="array" ref="J6">IF(OR(ISERROR(J$2),$A6&gt;J$3),NA(),SUM(recovery_data[Recovery Parts]*(recovery_data[Vintage ID]=J$1)*(recovery_data[Period]&lt;=$A6)))</f>
        <v>#N/A</v>
      </c>
      <c r="K6" s="16" t="e">
        <f t="array" ref="K6">IF(OR(ISERROR(K$2),$A6&gt;K$3),NA(),SUM(recovery_data[Recovery Parts]*(recovery_data[Vintage ID]=K$1)*(recovery_data[Period]&lt;=$A6)))</f>
        <v>#N/A</v>
      </c>
      <c r="L6" s="16" t="e">
        <f t="array" ref="L6">IF(OR(ISERROR(L$2),$A6&gt;L$3),NA(),SUM(recovery_data[Recovery Parts]*(recovery_data[Vintage ID]=L$1)*(recovery_data[Period]&lt;=$A6)))</f>
        <v>#N/A</v>
      </c>
      <c r="M6" s="16" t="e">
        <f t="array" ref="M6">IF(OR(ISERROR(M$2),$A6&gt;M$3),NA(),SUM(recovery_data[Recovery Parts]*(recovery_data[Vintage ID]=M$1)*(recovery_data[Period]&lt;=$A6)))</f>
        <v>#N/A</v>
      </c>
      <c r="N6" s="16" t="e">
        <f t="array" ref="N6">IF(OR(ISERROR(N$2),$A6&gt;N$3),NA(),SUM(recovery_data[Recovery Parts]*(recovery_data[Vintage ID]=N$1)*(recovery_data[Period]&lt;=$A6)))</f>
        <v>#N/A</v>
      </c>
      <c r="O6" s="16" t="e">
        <f t="array" ref="O6">IF(OR(ISERROR(O$2),$A6&gt;O$3),NA(),SUM(recovery_data[Recovery Parts]*(recovery_data[Vintage ID]=O$1)*(recovery_data[Period]&lt;=$A6)))</f>
        <v>#N/A</v>
      </c>
      <c r="P6" s="16" t="e">
        <f t="array" ref="P6">IF(OR(ISERROR(P$2),$A6&gt;P$3),NA(),SUM(recovery_data[Recovery Parts]*(recovery_data[Vintage ID]=P$1)*(recovery_data[Period]&lt;=$A6)))</f>
        <v>#N/A</v>
      </c>
      <c r="Q6" s="16" t="e">
        <f t="array" ref="Q6">IF(OR(ISERROR(Q$2),$A6&gt;Q$3),NA(),SUM(recovery_data[Recovery Parts]*(recovery_data[Vintage ID]=Q$1)*(recovery_data[Period]&lt;=$A6)))</f>
        <v>#N/A</v>
      </c>
      <c r="R6" s="16" t="e">
        <f t="array" ref="R6">IF(OR(ISERROR(R$2),$A6&gt;R$3),NA(),SUM(recovery_data[Recovery Parts]*(recovery_data[Vintage ID]=R$1)*(recovery_data[Period]&lt;=$A6)))</f>
        <v>#N/A</v>
      </c>
      <c r="S6" s="16" t="e">
        <f t="array" ref="S6">IF(OR(ISERROR(S$2),$A6&gt;S$3),NA(),SUM(recovery_data[Recovery Parts]*(recovery_data[Vintage ID]=S$1)*(recovery_data[Period]&lt;=$A6)))</f>
        <v>#N/A</v>
      </c>
      <c r="T6" s="16" t="e">
        <f t="array" ref="T6">IF(OR(ISERROR(T$2),$A6&gt;T$3),NA(),SUM(recovery_data[Recovery Parts]*(recovery_data[Vintage ID]=T$1)*(recovery_data[Period]&lt;=$A6)))</f>
        <v>#N/A</v>
      </c>
      <c r="U6" s="17" t="e">
        <f t="array" ref="U6">IF(OR(ISERROR(U$2),$A6&gt;U$3),NA(),SUM(recovery_data[Recovery Parts]*(recovery_data[Vintage ID]=U$1)*(recovery_data[Period]&lt;=$A6)))</f>
        <v>#N/A</v>
      </c>
    </row>
    <row r="7" spans="1:21" x14ac:dyDescent="0.3">
      <c r="A7">
        <v>3</v>
      </c>
      <c r="B7" s="12" t="e">
        <f t="array" ref="B7">IF(OR(ISERROR(B$2),$A7&gt;B$3),NA(),SUM(recovery_data[Recovery Parts]*(recovery_data[Vintage ID]=B$1)*(recovery_data[Period]&lt;=$A7)))</f>
        <v>#N/A</v>
      </c>
      <c r="C7" s="13" t="e">
        <f t="array" ref="C7">IF(OR(ISERROR(C$2),$A7&gt;C$3),NA(),SUM(recovery_data[Recovery Parts]*(recovery_data[Vintage ID]=C$1)*(recovery_data[Period]&lt;=$A7)))</f>
        <v>#N/A</v>
      </c>
      <c r="D7" s="13" t="e">
        <f t="array" ref="D7">IF(OR(ISERROR(D$2),$A7&gt;D$3),NA(),SUM(recovery_data[Recovery Parts]*(recovery_data[Vintage ID]=D$1)*(recovery_data[Period]&lt;=$A7)))</f>
        <v>#N/A</v>
      </c>
      <c r="E7" s="13" t="e">
        <f t="array" ref="E7">IF(OR(ISERROR(E$2),$A7&gt;E$3),NA(),SUM(recovery_data[Recovery Parts]*(recovery_data[Vintage ID]=E$1)*(recovery_data[Period]&lt;=$A7)))</f>
        <v>#N/A</v>
      </c>
      <c r="F7" s="13">
        <f t="array" ref="F7">IF(OR(ISERROR(F$2),$A7&gt;F$3),NA(),SUM(recovery_data[Recovery Parts]*(recovery_data[Vintage ID]=F$1)*(recovery_data[Period]&lt;=$A7)))</f>
        <v>6.2680108177021771E-2</v>
      </c>
      <c r="G7" s="13">
        <f t="array" ref="G7">IF(OR(ISERROR(G$2),$A7&gt;G$3),NA(),SUM(recovery_data[Recovery Parts]*(recovery_data[Vintage ID]=G$1)*(recovery_data[Period]&lt;=$A7)))</f>
        <v>0.16227823048338189</v>
      </c>
      <c r="H7" s="13" t="e">
        <f t="array" ref="H7">IF(OR(ISERROR(H$2),$A7&gt;H$3),NA(),SUM(recovery_data[Recovery Parts]*(recovery_data[Vintage ID]=H$1)*(recovery_data[Period]&lt;=$A7)))</f>
        <v>#N/A</v>
      </c>
      <c r="I7" s="13" t="e">
        <f t="array" ref="I7">IF(OR(ISERROR(I$2),$A7&gt;I$3),NA(),SUM(recovery_data[Recovery Parts]*(recovery_data[Vintage ID]=I$1)*(recovery_data[Period]&lt;=$A7)))</f>
        <v>#N/A</v>
      </c>
      <c r="J7" s="13" t="e">
        <f t="array" ref="J7">IF(OR(ISERROR(J$2),$A7&gt;J$3),NA(),SUM(recovery_data[Recovery Parts]*(recovery_data[Vintage ID]=J$1)*(recovery_data[Period]&lt;=$A7)))</f>
        <v>#N/A</v>
      </c>
      <c r="K7" s="13" t="e">
        <f t="array" ref="K7">IF(OR(ISERROR(K$2),$A7&gt;K$3),NA(),SUM(recovery_data[Recovery Parts]*(recovery_data[Vintage ID]=K$1)*(recovery_data[Period]&lt;=$A7)))</f>
        <v>#N/A</v>
      </c>
      <c r="L7" s="13" t="e">
        <f t="array" ref="L7">IF(OR(ISERROR(L$2),$A7&gt;L$3),NA(),SUM(recovery_data[Recovery Parts]*(recovery_data[Vintage ID]=L$1)*(recovery_data[Period]&lt;=$A7)))</f>
        <v>#N/A</v>
      </c>
      <c r="M7" s="13" t="e">
        <f t="array" ref="M7">IF(OR(ISERROR(M$2),$A7&gt;M$3),NA(),SUM(recovery_data[Recovery Parts]*(recovery_data[Vintage ID]=M$1)*(recovery_data[Period]&lt;=$A7)))</f>
        <v>#N/A</v>
      </c>
      <c r="N7" s="13" t="e">
        <f t="array" ref="N7">IF(OR(ISERROR(N$2),$A7&gt;N$3),NA(),SUM(recovery_data[Recovery Parts]*(recovery_data[Vintage ID]=N$1)*(recovery_data[Period]&lt;=$A7)))</f>
        <v>#N/A</v>
      </c>
      <c r="O7" s="13" t="e">
        <f t="array" ref="O7">IF(OR(ISERROR(O$2),$A7&gt;O$3),NA(),SUM(recovery_data[Recovery Parts]*(recovery_data[Vintage ID]=O$1)*(recovery_data[Period]&lt;=$A7)))</f>
        <v>#N/A</v>
      </c>
      <c r="P7" s="13" t="e">
        <f t="array" ref="P7">IF(OR(ISERROR(P$2),$A7&gt;P$3),NA(),SUM(recovery_data[Recovery Parts]*(recovery_data[Vintage ID]=P$1)*(recovery_data[Period]&lt;=$A7)))</f>
        <v>#N/A</v>
      </c>
      <c r="Q7" s="13" t="e">
        <f t="array" ref="Q7">IF(OR(ISERROR(Q$2),$A7&gt;Q$3),NA(),SUM(recovery_data[Recovery Parts]*(recovery_data[Vintage ID]=Q$1)*(recovery_data[Period]&lt;=$A7)))</f>
        <v>#N/A</v>
      </c>
      <c r="R7" s="13" t="e">
        <f t="array" ref="R7">IF(OR(ISERROR(R$2),$A7&gt;R$3),NA(),SUM(recovery_data[Recovery Parts]*(recovery_data[Vintage ID]=R$1)*(recovery_data[Period]&lt;=$A7)))</f>
        <v>#N/A</v>
      </c>
      <c r="S7" s="13" t="e">
        <f t="array" ref="S7">IF(OR(ISERROR(S$2),$A7&gt;S$3),NA(),SUM(recovery_data[Recovery Parts]*(recovery_data[Vintage ID]=S$1)*(recovery_data[Period]&lt;=$A7)))</f>
        <v>#N/A</v>
      </c>
      <c r="T7" s="13" t="e">
        <f t="array" ref="T7">IF(OR(ISERROR(T$2),$A7&gt;T$3),NA(),SUM(recovery_data[Recovery Parts]*(recovery_data[Vintage ID]=T$1)*(recovery_data[Period]&lt;=$A7)))</f>
        <v>#N/A</v>
      </c>
      <c r="U7" s="14" t="e">
        <f t="array" ref="U7">IF(OR(ISERROR(U$2),$A7&gt;U$3),NA(),SUM(recovery_data[Recovery Parts]*(recovery_data[Vintage ID]=U$1)*(recovery_data[Period]&lt;=$A7)))</f>
        <v>#N/A</v>
      </c>
    </row>
    <row r="8" spans="1:21" x14ac:dyDescent="0.3">
      <c r="A8">
        <v>4</v>
      </c>
      <c r="B8" s="15" t="e">
        <f t="array" ref="B8">IF(OR(ISERROR(B$2),$A8&gt;B$3),NA(),SUM(recovery_data[Recovery Parts]*(recovery_data[Vintage ID]=B$1)*(recovery_data[Period]&lt;=$A8)))</f>
        <v>#N/A</v>
      </c>
      <c r="C8" s="16" t="e">
        <f t="array" ref="C8">IF(OR(ISERROR(C$2),$A8&gt;C$3),NA(),SUM(recovery_data[Recovery Parts]*(recovery_data[Vintage ID]=C$1)*(recovery_data[Period]&lt;=$A8)))</f>
        <v>#N/A</v>
      </c>
      <c r="D8" s="16" t="e">
        <f t="array" ref="D8">IF(OR(ISERROR(D$2),$A8&gt;D$3),NA(),SUM(recovery_data[Recovery Parts]*(recovery_data[Vintage ID]=D$1)*(recovery_data[Period]&lt;=$A8)))</f>
        <v>#N/A</v>
      </c>
      <c r="E8" s="16" t="e">
        <f t="array" ref="E8">IF(OR(ISERROR(E$2),$A8&gt;E$3),NA(),SUM(recovery_data[Recovery Parts]*(recovery_data[Vintage ID]=E$1)*(recovery_data[Period]&lt;=$A8)))</f>
        <v>#N/A</v>
      </c>
      <c r="F8" s="16">
        <f t="array" ref="F8">IF(OR(ISERROR(F$2),$A8&gt;F$3),NA(),SUM(recovery_data[Recovery Parts]*(recovery_data[Vintage ID]=F$1)*(recovery_data[Period]&lt;=$A8)))</f>
        <v>0.18481393174052685</v>
      </c>
      <c r="G8" s="16">
        <f t="array" ref="G8">IF(OR(ISERROR(G$2),$A8&gt;G$3),NA(),SUM(recovery_data[Recovery Parts]*(recovery_data[Vintage ID]=G$1)*(recovery_data[Period]&lt;=$A8)))</f>
        <v>0.22806488637670058</v>
      </c>
      <c r="H8" s="16" t="e">
        <f t="array" ref="H8">IF(OR(ISERROR(H$2),$A8&gt;H$3),NA(),SUM(recovery_data[Recovery Parts]*(recovery_data[Vintage ID]=H$1)*(recovery_data[Period]&lt;=$A8)))</f>
        <v>#N/A</v>
      </c>
      <c r="I8" s="16" t="e">
        <f t="array" ref="I8">IF(OR(ISERROR(I$2),$A8&gt;I$3),NA(),SUM(recovery_data[Recovery Parts]*(recovery_data[Vintage ID]=I$1)*(recovery_data[Period]&lt;=$A8)))</f>
        <v>#N/A</v>
      </c>
      <c r="J8" s="16" t="e">
        <f t="array" ref="J8">IF(OR(ISERROR(J$2),$A8&gt;J$3),NA(),SUM(recovery_data[Recovery Parts]*(recovery_data[Vintage ID]=J$1)*(recovery_data[Period]&lt;=$A8)))</f>
        <v>#N/A</v>
      </c>
      <c r="K8" s="16" t="e">
        <f t="array" ref="K8">IF(OR(ISERROR(K$2),$A8&gt;K$3),NA(),SUM(recovery_data[Recovery Parts]*(recovery_data[Vintage ID]=K$1)*(recovery_data[Period]&lt;=$A8)))</f>
        <v>#N/A</v>
      </c>
      <c r="L8" s="16" t="e">
        <f t="array" ref="L8">IF(OR(ISERROR(L$2),$A8&gt;L$3),NA(),SUM(recovery_data[Recovery Parts]*(recovery_data[Vintage ID]=L$1)*(recovery_data[Period]&lt;=$A8)))</f>
        <v>#N/A</v>
      </c>
      <c r="M8" s="16" t="e">
        <f t="array" ref="M8">IF(OR(ISERROR(M$2),$A8&gt;M$3),NA(),SUM(recovery_data[Recovery Parts]*(recovery_data[Vintage ID]=M$1)*(recovery_data[Period]&lt;=$A8)))</f>
        <v>#N/A</v>
      </c>
      <c r="N8" s="16" t="e">
        <f t="array" ref="N8">IF(OR(ISERROR(N$2),$A8&gt;N$3),NA(),SUM(recovery_data[Recovery Parts]*(recovery_data[Vintage ID]=N$1)*(recovery_data[Period]&lt;=$A8)))</f>
        <v>#N/A</v>
      </c>
      <c r="O8" s="16" t="e">
        <f t="array" ref="O8">IF(OR(ISERROR(O$2),$A8&gt;O$3),NA(),SUM(recovery_data[Recovery Parts]*(recovery_data[Vintage ID]=O$1)*(recovery_data[Period]&lt;=$A8)))</f>
        <v>#N/A</v>
      </c>
      <c r="P8" s="16" t="e">
        <f t="array" ref="P8">IF(OR(ISERROR(P$2),$A8&gt;P$3),NA(),SUM(recovery_data[Recovery Parts]*(recovery_data[Vintage ID]=P$1)*(recovery_data[Period]&lt;=$A8)))</f>
        <v>#N/A</v>
      </c>
      <c r="Q8" s="16" t="e">
        <f t="array" ref="Q8">IF(OR(ISERROR(Q$2),$A8&gt;Q$3),NA(),SUM(recovery_data[Recovery Parts]*(recovery_data[Vintage ID]=Q$1)*(recovery_data[Period]&lt;=$A8)))</f>
        <v>#N/A</v>
      </c>
      <c r="R8" s="16" t="e">
        <f t="array" ref="R8">IF(OR(ISERROR(R$2),$A8&gt;R$3),NA(),SUM(recovery_data[Recovery Parts]*(recovery_data[Vintage ID]=R$1)*(recovery_data[Period]&lt;=$A8)))</f>
        <v>#N/A</v>
      </c>
      <c r="S8" s="16" t="e">
        <f t="array" ref="S8">IF(OR(ISERROR(S$2),$A8&gt;S$3),NA(),SUM(recovery_data[Recovery Parts]*(recovery_data[Vintage ID]=S$1)*(recovery_data[Period]&lt;=$A8)))</f>
        <v>#N/A</v>
      </c>
      <c r="T8" s="16" t="e">
        <f t="array" ref="T8">IF(OR(ISERROR(T$2),$A8&gt;T$3),NA(),SUM(recovery_data[Recovery Parts]*(recovery_data[Vintage ID]=T$1)*(recovery_data[Period]&lt;=$A8)))</f>
        <v>#N/A</v>
      </c>
      <c r="U8" s="17" t="e">
        <f t="array" ref="U8">IF(OR(ISERROR(U$2),$A8&gt;U$3),NA(),SUM(recovery_data[Recovery Parts]*(recovery_data[Vintage ID]=U$1)*(recovery_data[Period]&lt;=$A8)))</f>
        <v>#N/A</v>
      </c>
    </row>
    <row r="9" spans="1:21" x14ac:dyDescent="0.3">
      <c r="A9">
        <v>5</v>
      </c>
      <c r="B9" s="12" t="e">
        <f t="array" ref="B9">IF(OR(ISERROR(B$2),$A9&gt;B$3),NA(),SUM(recovery_data[Recovery Parts]*(recovery_data[Vintage ID]=B$1)*(recovery_data[Period]&lt;=$A9)))</f>
        <v>#N/A</v>
      </c>
      <c r="C9" s="13" t="e">
        <f t="array" ref="C9">IF(OR(ISERROR(C$2),$A9&gt;C$3),NA(),SUM(recovery_data[Recovery Parts]*(recovery_data[Vintage ID]=C$1)*(recovery_data[Period]&lt;=$A9)))</f>
        <v>#N/A</v>
      </c>
      <c r="D9" s="13" t="e">
        <f t="array" ref="D9">IF(OR(ISERROR(D$2),$A9&gt;D$3),NA(),SUM(recovery_data[Recovery Parts]*(recovery_data[Vintage ID]=D$1)*(recovery_data[Period]&lt;=$A9)))</f>
        <v>#N/A</v>
      </c>
      <c r="E9" s="13" t="e">
        <f t="array" ref="E9">IF(OR(ISERROR(E$2),$A9&gt;E$3),NA(),SUM(recovery_data[Recovery Parts]*(recovery_data[Vintage ID]=E$1)*(recovery_data[Period]&lt;=$A9)))</f>
        <v>#N/A</v>
      </c>
      <c r="F9" s="13">
        <f t="array" ref="F9">IF(OR(ISERROR(F$2),$A9&gt;F$3),NA(),SUM(recovery_data[Recovery Parts]*(recovery_data[Vintage ID]=F$1)*(recovery_data[Period]&lt;=$A9)))</f>
        <v>0.24423071935043544</v>
      </c>
      <c r="G9" s="13">
        <f t="array" ref="G9">IF(OR(ISERROR(G$2),$A9&gt;G$3),NA(),SUM(recovery_data[Recovery Parts]*(recovery_data[Vintage ID]=G$1)*(recovery_data[Period]&lt;=$A9)))</f>
        <v>0.29374269158864491</v>
      </c>
      <c r="H9" s="13" t="e">
        <f t="array" ref="H9">IF(OR(ISERROR(H$2),$A9&gt;H$3),NA(),SUM(recovery_data[Recovery Parts]*(recovery_data[Vintage ID]=H$1)*(recovery_data[Period]&lt;=$A9)))</f>
        <v>#N/A</v>
      </c>
      <c r="I9" s="13" t="e">
        <f t="array" ref="I9">IF(OR(ISERROR(I$2),$A9&gt;I$3),NA(),SUM(recovery_data[Recovery Parts]*(recovery_data[Vintage ID]=I$1)*(recovery_data[Period]&lt;=$A9)))</f>
        <v>#N/A</v>
      </c>
      <c r="J9" s="13" t="e">
        <f t="array" ref="J9">IF(OR(ISERROR(J$2),$A9&gt;J$3),NA(),SUM(recovery_data[Recovery Parts]*(recovery_data[Vintage ID]=J$1)*(recovery_data[Period]&lt;=$A9)))</f>
        <v>#N/A</v>
      </c>
      <c r="K9" s="13" t="e">
        <f t="array" ref="K9">IF(OR(ISERROR(K$2),$A9&gt;K$3),NA(),SUM(recovery_data[Recovery Parts]*(recovery_data[Vintage ID]=K$1)*(recovery_data[Period]&lt;=$A9)))</f>
        <v>#N/A</v>
      </c>
      <c r="L9" s="13" t="e">
        <f t="array" ref="L9">IF(OR(ISERROR(L$2),$A9&gt;L$3),NA(),SUM(recovery_data[Recovery Parts]*(recovery_data[Vintage ID]=L$1)*(recovery_data[Period]&lt;=$A9)))</f>
        <v>#N/A</v>
      </c>
      <c r="M9" s="13" t="e">
        <f t="array" ref="M9">IF(OR(ISERROR(M$2),$A9&gt;M$3),NA(),SUM(recovery_data[Recovery Parts]*(recovery_data[Vintage ID]=M$1)*(recovery_data[Period]&lt;=$A9)))</f>
        <v>#N/A</v>
      </c>
      <c r="N9" s="13" t="e">
        <f t="array" ref="N9">IF(OR(ISERROR(N$2),$A9&gt;N$3),NA(),SUM(recovery_data[Recovery Parts]*(recovery_data[Vintage ID]=N$1)*(recovery_data[Period]&lt;=$A9)))</f>
        <v>#N/A</v>
      </c>
      <c r="O9" s="13" t="e">
        <f t="array" ref="O9">IF(OR(ISERROR(O$2),$A9&gt;O$3),NA(),SUM(recovery_data[Recovery Parts]*(recovery_data[Vintage ID]=O$1)*(recovery_data[Period]&lt;=$A9)))</f>
        <v>#N/A</v>
      </c>
      <c r="P9" s="13" t="e">
        <f t="array" ref="P9">IF(OR(ISERROR(P$2),$A9&gt;P$3),NA(),SUM(recovery_data[Recovery Parts]*(recovery_data[Vintage ID]=P$1)*(recovery_data[Period]&lt;=$A9)))</f>
        <v>#N/A</v>
      </c>
      <c r="Q9" s="13" t="e">
        <f t="array" ref="Q9">IF(OR(ISERROR(Q$2),$A9&gt;Q$3),NA(),SUM(recovery_data[Recovery Parts]*(recovery_data[Vintage ID]=Q$1)*(recovery_data[Period]&lt;=$A9)))</f>
        <v>#N/A</v>
      </c>
      <c r="R9" s="13" t="e">
        <f t="array" ref="R9">IF(OR(ISERROR(R$2),$A9&gt;R$3),NA(),SUM(recovery_data[Recovery Parts]*(recovery_data[Vintage ID]=R$1)*(recovery_data[Period]&lt;=$A9)))</f>
        <v>#N/A</v>
      </c>
      <c r="S9" s="13" t="e">
        <f t="array" ref="S9">IF(OR(ISERROR(S$2),$A9&gt;S$3),NA(),SUM(recovery_data[Recovery Parts]*(recovery_data[Vintage ID]=S$1)*(recovery_data[Period]&lt;=$A9)))</f>
        <v>#N/A</v>
      </c>
      <c r="T9" s="13" t="e">
        <f t="array" ref="T9">IF(OR(ISERROR(T$2),$A9&gt;T$3),NA(),SUM(recovery_data[Recovery Parts]*(recovery_data[Vintage ID]=T$1)*(recovery_data[Period]&lt;=$A9)))</f>
        <v>#N/A</v>
      </c>
      <c r="U9" s="14" t="e">
        <f t="array" ref="U9">IF(OR(ISERROR(U$2),$A9&gt;U$3),NA(),SUM(recovery_data[Recovery Parts]*(recovery_data[Vintage ID]=U$1)*(recovery_data[Period]&lt;=$A9)))</f>
        <v>#N/A</v>
      </c>
    </row>
    <row r="10" spans="1:21" x14ac:dyDescent="0.3">
      <c r="A10">
        <v>6</v>
      </c>
      <c r="B10" s="15" t="e">
        <f t="array" ref="B10">IF(OR(ISERROR(B$2),$A10&gt;B$3),NA(),SUM(recovery_data[Recovery Parts]*(recovery_data[Vintage ID]=B$1)*(recovery_data[Period]&lt;=$A10)))</f>
        <v>#N/A</v>
      </c>
      <c r="C10" s="16" t="e">
        <f t="array" ref="C10">IF(OR(ISERROR(C$2),$A10&gt;C$3),NA(),SUM(recovery_data[Recovery Parts]*(recovery_data[Vintage ID]=C$1)*(recovery_data[Period]&lt;=$A10)))</f>
        <v>#N/A</v>
      </c>
      <c r="D10" s="16" t="e">
        <f t="array" ref="D10">IF(OR(ISERROR(D$2),$A10&gt;D$3),NA(),SUM(recovery_data[Recovery Parts]*(recovery_data[Vintage ID]=D$1)*(recovery_data[Period]&lt;=$A10)))</f>
        <v>#N/A</v>
      </c>
      <c r="E10" s="16" t="e">
        <f t="array" ref="E10">IF(OR(ISERROR(E$2),$A10&gt;E$3),NA(),SUM(recovery_data[Recovery Parts]*(recovery_data[Vintage ID]=E$1)*(recovery_data[Period]&lt;=$A10)))</f>
        <v>#N/A</v>
      </c>
      <c r="F10" s="16">
        <f t="array" ref="F10">IF(OR(ISERROR(F$2),$A10&gt;F$3),NA(),SUM(recovery_data[Recovery Parts]*(recovery_data[Vintage ID]=F$1)*(recovery_data[Period]&lt;=$A10)))</f>
        <v>0.26899490241718238</v>
      </c>
      <c r="G10" s="16">
        <f t="array" ref="G10">IF(OR(ISERROR(G$2),$A10&gt;G$3),NA(),SUM(recovery_data[Recovery Parts]*(recovery_data[Vintage ID]=G$1)*(recovery_data[Period]&lt;=$A10)))</f>
        <v>0.35942049680058924</v>
      </c>
      <c r="H10" s="16" t="e">
        <f t="array" ref="H10">IF(OR(ISERROR(H$2),$A10&gt;H$3),NA(),SUM(recovery_data[Recovery Parts]*(recovery_data[Vintage ID]=H$1)*(recovery_data[Period]&lt;=$A10)))</f>
        <v>#N/A</v>
      </c>
      <c r="I10" s="16" t="e">
        <f t="array" ref="I10">IF(OR(ISERROR(I$2),$A10&gt;I$3),NA(),SUM(recovery_data[Recovery Parts]*(recovery_data[Vintage ID]=I$1)*(recovery_data[Period]&lt;=$A10)))</f>
        <v>#N/A</v>
      </c>
      <c r="J10" s="16" t="e">
        <f t="array" ref="J10">IF(OR(ISERROR(J$2),$A10&gt;J$3),NA(),SUM(recovery_data[Recovery Parts]*(recovery_data[Vintage ID]=J$1)*(recovery_data[Period]&lt;=$A10)))</f>
        <v>#N/A</v>
      </c>
      <c r="K10" s="16" t="e">
        <f t="array" ref="K10">IF(OR(ISERROR(K$2),$A10&gt;K$3),NA(),SUM(recovery_data[Recovery Parts]*(recovery_data[Vintage ID]=K$1)*(recovery_data[Period]&lt;=$A10)))</f>
        <v>#N/A</v>
      </c>
      <c r="L10" s="16" t="e">
        <f t="array" ref="L10">IF(OR(ISERROR(L$2),$A10&gt;L$3),NA(),SUM(recovery_data[Recovery Parts]*(recovery_data[Vintage ID]=L$1)*(recovery_data[Period]&lt;=$A10)))</f>
        <v>#N/A</v>
      </c>
      <c r="M10" s="16" t="e">
        <f t="array" ref="M10">IF(OR(ISERROR(M$2),$A10&gt;M$3),NA(),SUM(recovery_data[Recovery Parts]*(recovery_data[Vintage ID]=M$1)*(recovery_data[Period]&lt;=$A10)))</f>
        <v>#N/A</v>
      </c>
      <c r="N10" s="16" t="e">
        <f t="array" ref="N10">IF(OR(ISERROR(N$2),$A10&gt;N$3),NA(),SUM(recovery_data[Recovery Parts]*(recovery_data[Vintage ID]=N$1)*(recovery_data[Period]&lt;=$A10)))</f>
        <v>#N/A</v>
      </c>
      <c r="O10" s="16" t="e">
        <f t="array" ref="O10">IF(OR(ISERROR(O$2),$A10&gt;O$3),NA(),SUM(recovery_data[Recovery Parts]*(recovery_data[Vintage ID]=O$1)*(recovery_data[Period]&lt;=$A10)))</f>
        <v>#N/A</v>
      </c>
      <c r="P10" s="16" t="e">
        <f t="array" ref="P10">IF(OR(ISERROR(P$2),$A10&gt;P$3),NA(),SUM(recovery_data[Recovery Parts]*(recovery_data[Vintage ID]=P$1)*(recovery_data[Period]&lt;=$A10)))</f>
        <v>#N/A</v>
      </c>
      <c r="Q10" s="16" t="e">
        <f t="array" ref="Q10">IF(OR(ISERROR(Q$2),$A10&gt;Q$3),NA(),SUM(recovery_data[Recovery Parts]*(recovery_data[Vintage ID]=Q$1)*(recovery_data[Period]&lt;=$A10)))</f>
        <v>#N/A</v>
      </c>
      <c r="R10" s="16" t="e">
        <f t="array" ref="R10">IF(OR(ISERROR(R$2),$A10&gt;R$3),NA(),SUM(recovery_data[Recovery Parts]*(recovery_data[Vintage ID]=R$1)*(recovery_data[Period]&lt;=$A10)))</f>
        <v>#N/A</v>
      </c>
      <c r="S10" s="16" t="e">
        <f t="array" ref="S10">IF(OR(ISERROR(S$2),$A10&gt;S$3),NA(),SUM(recovery_data[Recovery Parts]*(recovery_data[Vintage ID]=S$1)*(recovery_data[Period]&lt;=$A10)))</f>
        <v>#N/A</v>
      </c>
      <c r="T10" s="16" t="e">
        <f t="array" ref="T10">IF(OR(ISERROR(T$2),$A10&gt;T$3),NA(),SUM(recovery_data[Recovery Parts]*(recovery_data[Vintage ID]=T$1)*(recovery_data[Period]&lt;=$A10)))</f>
        <v>#N/A</v>
      </c>
      <c r="U10" s="17" t="e">
        <f t="array" ref="U10">IF(OR(ISERROR(U$2),$A10&gt;U$3),NA(),SUM(recovery_data[Recovery Parts]*(recovery_data[Vintage ID]=U$1)*(recovery_data[Period]&lt;=$A10)))</f>
        <v>#N/A</v>
      </c>
    </row>
    <row r="11" spans="1:21" x14ac:dyDescent="0.3">
      <c r="A11">
        <v>7</v>
      </c>
      <c r="B11" s="12" t="e">
        <f t="array" ref="B11">IF(OR(ISERROR(B$2),$A11&gt;B$3),NA(),SUM(recovery_data[Recovery Parts]*(recovery_data[Vintage ID]=B$1)*(recovery_data[Period]&lt;=$A11)))</f>
        <v>#N/A</v>
      </c>
      <c r="C11" s="13" t="e">
        <f t="array" ref="C11">IF(OR(ISERROR(C$2),$A11&gt;C$3),NA(),SUM(recovery_data[Recovery Parts]*(recovery_data[Vintage ID]=C$1)*(recovery_data[Period]&lt;=$A11)))</f>
        <v>#N/A</v>
      </c>
      <c r="D11" s="13" t="e">
        <f t="array" ref="D11">IF(OR(ISERROR(D$2),$A11&gt;D$3),NA(),SUM(recovery_data[Recovery Parts]*(recovery_data[Vintage ID]=D$1)*(recovery_data[Period]&lt;=$A11)))</f>
        <v>#N/A</v>
      </c>
      <c r="E11" s="13" t="e">
        <f t="array" ref="E11">IF(OR(ISERROR(E$2),$A11&gt;E$3),NA(),SUM(recovery_data[Recovery Parts]*(recovery_data[Vintage ID]=E$1)*(recovery_data[Period]&lt;=$A11)))</f>
        <v>#N/A</v>
      </c>
      <c r="F11" s="13" t="e">
        <f t="array" ref="F11">IF(OR(ISERROR(F$2),$A11&gt;F$3),NA(),SUM(recovery_data[Recovery Parts]*(recovery_data[Vintage ID]=F$1)*(recovery_data[Period]&lt;=$A11)))</f>
        <v>#N/A</v>
      </c>
      <c r="G11" s="13">
        <f t="array" ref="G11">IF(OR(ISERROR(G$2),$A11&gt;G$3),NA(),SUM(recovery_data[Recovery Parts]*(recovery_data[Vintage ID]=G$1)*(recovery_data[Period]&lt;=$A11)))</f>
        <v>0.39882717992775585</v>
      </c>
      <c r="H11" s="13" t="e">
        <f t="array" ref="H11">IF(OR(ISERROR(H$2),$A11&gt;H$3),NA(),SUM(recovery_data[Recovery Parts]*(recovery_data[Vintage ID]=H$1)*(recovery_data[Period]&lt;=$A11)))</f>
        <v>#N/A</v>
      </c>
      <c r="I11" s="13" t="e">
        <f t="array" ref="I11">IF(OR(ISERROR(I$2),$A11&gt;I$3),NA(),SUM(recovery_data[Recovery Parts]*(recovery_data[Vintage ID]=I$1)*(recovery_data[Period]&lt;=$A11)))</f>
        <v>#N/A</v>
      </c>
      <c r="J11" s="13" t="e">
        <f t="array" ref="J11">IF(OR(ISERROR(J$2),$A11&gt;J$3),NA(),SUM(recovery_data[Recovery Parts]*(recovery_data[Vintage ID]=J$1)*(recovery_data[Period]&lt;=$A11)))</f>
        <v>#N/A</v>
      </c>
      <c r="K11" s="13" t="e">
        <f t="array" ref="K11">IF(OR(ISERROR(K$2),$A11&gt;K$3),NA(),SUM(recovery_data[Recovery Parts]*(recovery_data[Vintage ID]=K$1)*(recovery_data[Period]&lt;=$A11)))</f>
        <v>#N/A</v>
      </c>
      <c r="L11" s="13" t="e">
        <f t="array" ref="L11">IF(OR(ISERROR(L$2),$A11&gt;L$3),NA(),SUM(recovery_data[Recovery Parts]*(recovery_data[Vintage ID]=L$1)*(recovery_data[Period]&lt;=$A11)))</f>
        <v>#N/A</v>
      </c>
      <c r="M11" s="13" t="e">
        <f t="array" ref="M11">IF(OR(ISERROR(M$2),$A11&gt;M$3),NA(),SUM(recovery_data[Recovery Parts]*(recovery_data[Vintage ID]=M$1)*(recovery_data[Period]&lt;=$A11)))</f>
        <v>#N/A</v>
      </c>
      <c r="N11" s="13" t="e">
        <f t="array" ref="N11">IF(OR(ISERROR(N$2),$A11&gt;N$3),NA(),SUM(recovery_data[Recovery Parts]*(recovery_data[Vintage ID]=N$1)*(recovery_data[Period]&lt;=$A11)))</f>
        <v>#N/A</v>
      </c>
      <c r="O11" s="13" t="e">
        <f t="array" ref="O11">IF(OR(ISERROR(O$2),$A11&gt;O$3),NA(),SUM(recovery_data[Recovery Parts]*(recovery_data[Vintage ID]=O$1)*(recovery_data[Period]&lt;=$A11)))</f>
        <v>#N/A</v>
      </c>
      <c r="P11" s="13" t="e">
        <f t="array" ref="P11">IF(OR(ISERROR(P$2),$A11&gt;P$3),NA(),SUM(recovery_data[Recovery Parts]*(recovery_data[Vintage ID]=P$1)*(recovery_data[Period]&lt;=$A11)))</f>
        <v>#N/A</v>
      </c>
      <c r="Q11" s="13" t="e">
        <f t="array" ref="Q11">IF(OR(ISERROR(Q$2),$A11&gt;Q$3),NA(),SUM(recovery_data[Recovery Parts]*(recovery_data[Vintage ID]=Q$1)*(recovery_data[Period]&lt;=$A11)))</f>
        <v>#N/A</v>
      </c>
      <c r="R11" s="13" t="e">
        <f t="array" ref="R11">IF(OR(ISERROR(R$2),$A11&gt;R$3),NA(),SUM(recovery_data[Recovery Parts]*(recovery_data[Vintage ID]=R$1)*(recovery_data[Period]&lt;=$A11)))</f>
        <v>#N/A</v>
      </c>
      <c r="S11" s="13" t="e">
        <f t="array" ref="S11">IF(OR(ISERROR(S$2),$A11&gt;S$3),NA(),SUM(recovery_data[Recovery Parts]*(recovery_data[Vintage ID]=S$1)*(recovery_data[Period]&lt;=$A11)))</f>
        <v>#N/A</v>
      </c>
      <c r="T11" s="13" t="e">
        <f t="array" ref="T11">IF(OR(ISERROR(T$2),$A11&gt;T$3),NA(),SUM(recovery_data[Recovery Parts]*(recovery_data[Vintage ID]=T$1)*(recovery_data[Period]&lt;=$A11)))</f>
        <v>#N/A</v>
      </c>
      <c r="U11" s="14" t="e">
        <f t="array" ref="U11">IF(OR(ISERROR(U$2),$A11&gt;U$3),NA(),SUM(recovery_data[Recovery Parts]*(recovery_data[Vintage ID]=U$1)*(recovery_data[Period]&lt;=$A11)))</f>
        <v>#N/A</v>
      </c>
    </row>
    <row r="12" spans="1:21" x14ac:dyDescent="0.3">
      <c r="A12">
        <v>8</v>
      </c>
      <c r="B12" s="15" t="e">
        <f t="array" ref="B12">IF(OR(ISERROR(B$2),$A12&gt;B$3),NA(),SUM(recovery_data[Recovery Parts]*(recovery_data[Vintage ID]=B$1)*(recovery_data[Period]&lt;=$A12)))</f>
        <v>#N/A</v>
      </c>
      <c r="C12" s="16" t="e">
        <f t="array" ref="C12">IF(OR(ISERROR(C$2),$A12&gt;C$3),NA(),SUM(recovery_data[Recovery Parts]*(recovery_data[Vintage ID]=C$1)*(recovery_data[Period]&lt;=$A12)))</f>
        <v>#N/A</v>
      </c>
      <c r="D12" s="16" t="e">
        <f t="array" ref="D12">IF(OR(ISERROR(D$2),$A12&gt;D$3),NA(),SUM(recovery_data[Recovery Parts]*(recovery_data[Vintage ID]=D$1)*(recovery_data[Period]&lt;=$A12)))</f>
        <v>#N/A</v>
      </c>
      <c r="E12" s="16" t="e">
        <f t="array" ref="E12">IF(OR(ISERROR(E$2),$A12&gt;E$3),NA(),SUM(recovery_data[Recovery Parts]*(recovery_data[Vintage ID]=E$1)*(recovery_data[Period]&lt;=$A12)))</f>
        <v>#N/A</v>
      </c>
      <c r="F12" s="16" t="e">
        <f t="array" ref="F12">IF(OR(ISERROR(F$2),$A12&gt;F$3),NA(),SUM(recovery_data[Recovery Parts]*(recovery_data[Vintage ID]=F$1)*(recovery_data[Period]&lt;=$A12)))</f>
        <v>#N/A</v>
      </c>
      <c r="G12" s="16" t="e">
        <f t="array" ref="G12">IF(OR(ISERROR(G$2),$A12&gt;G$3),NA(),SUM(recovery_data[Recovery Parts]*(recovery_data[Vintage ID]=G$1)*(recovery_data[Period]&lt;=$A12)))</f>
        <v>#N/A</v>
      </c>
      <c r="H12" s="16" t="e">
        <f t="array" ref="H12">IF(OR(ISERROR(H$2),$A12&gt;H$3),NA(),SUM(recovery_data[Recovery Parts]*(recovery_data[Vintage ID]=H$1)*(recovery_data[Period]&lt;=$A12)))</f>
        <v>#N/A</v>
      </c>
      <c r="I12" s="16" t="e">
        <f t="array" ref="I12">IF(OR(ISERROR(I$2),$A12&gt;I$3),NA(),SUM(recovery_data[Recovery Parts]*(recovery_data[Vintage ID]=I$1)*(recovery_data[Period]&lt;=$A12)))</f>
        <v>#N/A</v>
      </c>
      <c r="J12" s="16" t="e">
        <f t="array" ref="J12">IF(OR(ISERROR(J$2),$A12&gt;J$3),NA(),SUM(recovery_data[Recovery Parts]*(recovery_data[Vintage ID]=J$1)*(recovery_data[Period]&lt;=$A12)))</f>
        <v>#N/A</v>
      </c>
      <c r="K12" s="16" t="e">
        <f t="array" ref="K12">IF(OR(ISERROR(K$2),$A12&gt;K$3),NA(),SUM(recovery_data[Recovery Parts]*(recovery_data[Vintage ID]=K$1)*(recovery_data[Period]&lt;=$A12)))</f>
        <v>#N/A</v>
      </c>
      <c r="L12" s="16" t="e">
        <f t="array" ref="L12">IF(OR(ISERROR(L$2),$A12&gt;L$3),NA(),SUM(recovery_data[Recovery Parts]*(recovery_data[Vintage ID]=L$1)*(recovery_data[Period]&lt;=$A12)))</f>
        <v>#N/A</v>
      </c>
      <c r="M12" s="16" t="e">
        <f t="array" ref="M12">IF(OR(ISERROR(M$2),$A12&gt;M$3),NA(),SUM(recovery_data[Recovery Parts]*(recovery_data[Vintage ID]=M$1)*(recovery_data[Period]&lt;=$A12)))</f>
        <v>#N/A</v>
      </c>
      <c r="N12" s="16" t="e">
        <f t="array" ref="N12">IF(OR(ISERROR(N$2),$A12&gt;N$3),NA(),SUM(recovery_data[Recovery Parts]*(recovery_data[Vintage ID]=N$1)*(recovery_data[Period]&lt;=$A12)))</f>
        <v>#N/A</v>
      </c>
      <c r="O12" s="16" t="e">
        <f t="array" ref="O12">IF(OR(ISERROR(O$2),$A12&gt;O$3),NA(),SUM(recovery_data[Recovery Parts]*(recovery_data[Vintage ID]=O$1)*(recovery_data[Period]&lt;=$A12)))</f>
        <v>#N/A</v>
      </c>
      <c r="P12" s="16" t="e">
        <f t="array" ref="P12">IF(OR(ISERROR(P$2),$A12&gt;P$3),NA(),SUM(recovery_data[Recovery Parts]*(recovery_data[Vintage ID]=P$1)*(recovery_data[Period]&lt;=$A12)))</f>
        <v>#N/A</v>
      </c>
      <c r="Q12" s="16" t="e">
        <f t="array" ref="Q12">IF(OR(ISERROR(Q$2),$A12&gt;Q$3),NA(),SUM(recovery_data[Recovery Parts]*(recovery_data[Vintage ID]=Q$1)*(recovery_data[Period]&lt;=$A12)))</f>
        <v>#N/A</v>
      </c>
      <c r="R12" s="16" t="e">
        <f t="array" ref="R12">IF(OR(ISERROR(R$2),$A12&gt;R$3),NA(),SUM(recovery_data[Recovery Parts]*(recovery_data[Vintage ID]=R$1)*(recovery_data[Period]&lt;=$A12)))</f>
        <v>#N/A</v>
      </c>
      <c r="S12" s="16" t="e">
        <f t="array" ref="S12">IF(OR(ISERROR(S$2),$A12&gt;S$3),NA(),SUM(recovery_data[Recovery Parts]*(recovery_data[Vintage ID]=S$1)*(recovery_data[Period]&lt;=$A12)))</f>
        <v>#N/A</v>
      </c>
      <c r="T12" s="16" t="e">
        <f t="array" ref="T12">IF(OR(ISERROR(T$2),$A12&gt;T$3),NA(),SUM(recovery_data[Recovery Parts]*(recovery_data[Vintage ID]=T$1)*(recovery_data[Period]&lt;=$A12)))</f>
        <v>#N/A</v>
      </c>
      <c r="U12" s="17" t="e">
        <f t="array" ref="U12">IF(OR(ISERROR(U$2),$A12&gt;U$3),NA(),SUM(recovery_data[Recovery Parts]*(recovery_data[Vintage ID]=U$1)*(recovery_data[Period]&lt;=$A12)))</f>
        <v>#N/A</v>
      </c>
    </row>
    <row r="13" spans="1:21" x14ac:dyDescent="0.3">
      <c r="A13">
        <v>9</v>
      </c>
      <c r="B13" s="12" t="e">
        <f t="array" ref="B13">IF(OR(ISERROR(B$2),$A13&gt;B$3),NA(),SUM(recovery_data[Recovery Parts]*(recovery_data[Vintage ID]=B$1)*(recovery_data[Period]&lt;=$A13)))</f>
        <v>#N/A</v>
      </c>
      <c r="C13" s="13" t="e">
        <f t="array" ref="C13">IF(OR(ISERROR(C$2),$A13&gt;C$3),NA(),SUM(recovery_data[Recovery Parts]*(recovery_data[Vintage ID]=C$1)*(recovery_data[Period]&lt;=$A13)))</f>
        <v>#N/A</v>
      </c>
      <c r="D13" s="13" t="e">
        <f t="array" ref="D13">IF(OR(ISERROR(D$2),$A13&gt;D$3),NA(),SUM(recovery_data[Recovery Parts]*(recovery_data[Vintage ID]=D$1)*(recovery_data[Period]&lt;=$A13)))</f>
        <v>#N/A</v>
      </c>
      <c r="E13" s="13" t="e">
        <f t="array" ref="E13">IF(OR(ISERROR(E$2),$A13&gt;E$3),NA(),SUM(recovery_data[Recovery Parts]*(recovery_data[Vintage ID]=E$1)*(recovery_data[Period]&lt;=$A13)))</f>
        <v>#N/A</v>
      </c>
      <c r="F13" s="13" t="e">
        <f t="array" ref="F13">IF(OR(ISERROR(F$2),$A13&gt;F$3),NA(),SUM(recovery_data[Recovery Parts]*(recovery_data[Vintage ID]=F$1)*(recovery_data[Period]&lt;=$A13)))</f>
        <v>#N/A</v>
      </c>
      <c r="G13" s="13" t="e">
        <f t="array" ref="G13">IF(OR(ISERROR(G$2),$A13&gt;G$3),NA(),SUM(recovery_data[Recovery Parts]*(recovery_data[Vintage ID]=G$1)*(recovery_data[Period]&lt;=$A13)))</f>
        <v>#N/A</v>
      </c>
      <c r="H13" s="13" t="e">
        <f t="array" ref="H13">IF(OR(ISERROR(H$2),$A13&gt;H$3),NA(),SUM(recovery_data[Recovery Parts]*(recovery_data[Vintage ID]=H$1)*(recovery_data[Period]&lt;=$A13)))</f>
        <v>#N/A</v>
      </c>
      <c r="I13" s="13" t="e">
        <f t="array" ref="I13">IF(OR(ISERROR(I$2),$A13&gt;I$3),NA(),SUM(recovery_data[Recovery Parts]*(recovery_data[Vintage ID]=I$1)*(recovery_data[Period]&lt;=$A13)))</f>
        <v>#N/A</v>
      </c>
      <c r="J13" s="13" t="e">
        <f t="array" ref="J13">IF(OR(ISERROR(J$2),$A13&gt;J$3),NA(),SUM(recovery_data[Recovery Parts]*(recovery_data[Vintage ID]=J$1)*(recovery_data[Period]&lt;=$A13)))</f>
        <v>#N/A</v>
      </c>
      <c r="K13" s="13" t="e">
        <f t="array" ref="K13">IF(OR(ISERROR(K$2),$A13&gt;K$3),NA(),SUM(recovery_data[Recovery Parts]*(recovery_data[Vintage ID]=K$1)*(recovery_data[Period]&lt;=$A13)))</f>
        <v>#N/A</v>
      </c>
      <c r="L13" s="13" t="e">
        <f t="array" ref="L13">IF(OR(ISERROR(L$2),$A13&gt;L$3),NA(),SUM(recovery_data[Recovery Parts]*(recovery_data[Vintage ID]=L$1)*(recovery_data[Period]&lt;=$A13)))</f>
        <v>#N/A</v>
      </c>
      <c r="M13" s="13" t="e">
        <f t="array" ref="M13">IF(OR(ISERROR(M$2),$A13&gt;M$3),NA(),SUM(recovery_data[Recovery Parts]*(recovery_data[Vintage ID]=M$1)*(recovery_data[Period]&lt;=$A13)))</f>
        <v>#N/A</v>
      </c>
      <c r="N13" s="13" t="e">
        <f t="array" ref="N13">IF(OR(ISERROR(N$2),$A13&gt;N$3),NA(),SUM(recovery_data[Recovery Parts]*(recovery_data[Vintage ID]=N$1)*(recovery_data[Period]&lt;=$A13)))</f>
        <v>#N/A</v>
      </c>
      <c r="O13" s="13" t="e">
        <f t="array" ref="O13">IF(OR(ISERROR(O$2),$A13&gt;O$3),NA(),SUM(recovery_data[Recovery Parts]*(recovery_data[Vintage ID]=O$1)*(recovery_data[Period]&lt;=$A13)))</f>
        <v>#N/A</v>
      </c>
      <c r="P13" s="13" t="e">
        <f t="array" ref="P13">IF(OR(ISERROR(P$2),$A13&gt;P$3),NA(),SUM(recovery_data[Recovery Parts]*(recovery_data[Vintage ID]=P$1)*(recovery_data[Period]&lt;=$A13)))</f>
        <v>#N/A</v>
      </c>
      <c r="Q13" s="13" t="e">
        <f t="array" ref="Q13">IF(OR(ISERROR(Q$2),$A13&gt;Q$3),NA(),SUM(recovery_data[Recovery Parts]*(recovery_data[Vintage ID]=Q$1)*(recovery_data[Period]&lt;=$A13)))</f>
        <v>#N/A</v>
      </c>
      <c r="R13" s="13" t="e">
        <f t="array" ref="R13">IF(OR(ISERROR(R$2),$A13&gt;R$3),NA(),SUM(recovery_data[Recovery Parts]*(recovery_data[Vintage ID]=R$1)*(recovery_data[Period]&lt;=$A13)))</f>
        <v>#N/A</v>
      </c>
      <c r="S13" s="13" t="e">
        <f t="array" ref="S13">IF(OR(ISERROR(S$2),$A13&gt;S$3),NA(),SUM(recovery_data[Recovery Parts]*(recovery_data[Vintage ID]=S$1)*(recovery_data[Period]&lt;=$A13)))</f>
        <v>#N/A</v>
      </c>
      <c r="T13" s="13" t="e">
        <f t="array" ref="T13">IF(OR(ISERROR(T$2),$A13&gt;T$3),NA(),SUM(recovery_data[Recovery Parts]*(recovery_data[Vintage ID]=T$1)*(recovery_data[Period]&lt;=$A13)))</f>
        <v>#N/A</v>
      </c>
      <c r="U13" s="14" t="e">
        <f t="array" ref="U13">IF(OR(ISERROR(U$2),$A13&gt;U$3),NA(),SUM(recovery_data[Recovery Parts]*(recovery_data[Vintage ID]=U$1)*(recovery_data[Period]&lt;=$A13)))</f>
        <v>#N/A</v>
      </c>
    </row>
    <row r="14" spans="1:21" x14ac:dyDescent="0.3">
      <c r="A14">
        <v>10</v>
      </c>
      <c r="B14" s="15" t="e">
        <f t="array" ref="B14">IF(OR(ISERROR(B$2),$A14&gt;B$3),NA(),SUM(recovery_data[Recovery Parts]*(recovery_data[Vintage ID]=B$1)*(recovery_data[Period]&lt;=$A14)))</f>
        <v>#N/A</v>
      </c>
      <c r="C14" s="16" t="e">
        <f t="array" ref="C14">IF(OR(ISERROR(C$2),$A14&gt;C$3),NA(),SUM(recovery_data[Recovery Parts]*(recovery_data[Vintage ID]=C$1)*(recovery_data[Period]&lt;=$A14)))</f>
        <v>#N/A</v>
      </c>
      <c r="D14" s="16" t="e">
        <f t="array" ref="D14">IF(OR(ISERROR(D$2),$A14&gt;D$3),NA(),SUM(recovery_data[Recovery Parts]*(recovery_data[Vintage ID]=D$1)*(recovery_data[Period]&lt;=$A14)))</f>
        <v>#N/A</v>
      </c>
      <c r="E14" s="16" t="e">
        <f t="array" ref="E14">IF(OR(ISERROR(E$2),$A14&gt;E$3),NA(),SUM(recovery_data[Recovery Parts]*(recovery_data[Vintage ID]=E$1)*(recovery_data[Period]&lt;=$A14)))</f>
        <v>#N/A</v>
      </c>
      <c r="F14" s="16" t="e">
        <f t="array" ref="F14">IF(OR(ISERROR(F$2),$A14&gt;F$3),NA(),SUM(recovery_data[Recovery Parts]*(recovery_data[Vintage ID]=F$1)*(recovery_data[Period]&lt;=$A14)))</f>
        <v>#N/A</v>
      </c>
      <c r="G14" s="16" t="e">
        <f t="array" ref="G14">IF(OR(ISERROR(G$2),$A14&gt;G$3),NA(),SUM(recovery_data[Recovery Parts]*(recovery_data[Vintage ID]=G$1)*(recovery_data[Period]&lt;=$A14)))</f>
        <v>#N/A</v>
      </c>
      <c r="H14" s="16" t="e">
        <f t="array" ref="H14">IF(OR(ISERROR(H$2),$A14&gt;H$3),NA(),SUM(recovery_data[Recovery Parts]*(recovery_data[Vintage ID]=H$1)*(recovery_data[Period]&lt;=$A14)))</f>
        <v>#N/A</v>
      </c>
      <c r="I14" s="16" t="e">
        <f t="array" ref="I14">IF(OR(ISERROR(I$2),$A14&gt;I$3),NA(),SUM(recovery_data[Recovery Parts]*(recovery_data[Vintage ID]=I$1)*(recovery_data[Period]&lt;=$A14)))</f>
        <v>#N/A</v>
      </c>
      <c r="J14" s="16" t="e">
        <f t="array" ref="J14">IF(OR(ISERROR(J$2),$A14&gt;J$3),NA(),SUM(recovery_data[Recovery Parts]*(recovery_data[Vintage ID]=J$1)*(recovery_data[Period]&lt;=$A14)))</f>
        <v>#N/A</v>
      </c>
      <c r="K14" s="16" t="e">
        <f t="array" ref="K14">IF(OR(ISERROR(K$2),$A14&gt;K$3),NA(),SUM(recovery_data[Recovery Parts]*(recovery_data[Vintage ID]=K$1)*(recovery_data[Period]&lt;=$A14)))</f>
        <v>#N/A</v>
      </c>
      <c r="L14" s="16" t="e">
        <f t="array" ref="L14">IF(OR(ISERROR(L$2),$A14&gt;L$3),NA(),SUM(recovery_data[Recovery Parts]*(recovery_data[Vintage ID]=L$1)*(recovery_data[Period]&lt;=$A14)))</f>
        <v>#N/A</v>
      </c>
      <c r="M14" s="16" t="e">
        <f t="array" ref="M14">IF(OR(ISERROR(M$2),$A14&gt;M$3),NA(),SUM(recovery_data[Recovery Parts]*(recovery_data[Vintage ID]=M$1)*(recovery_data[Period]&lt;=$A14)))</f>
        <v>#N/A</v>
      </c>
      <c r="N14" s="16" t="e">
        <f t="array" ref="N14">IF(OR(ISERROR(N$2),$A14&gt;N$3),NA(),SUM(recovery_data[Recovery Parts]*(recovery_data[Vintage ID]=N$1)*(recovery_data[Period]&lt;=$A14)))</f>
        <v>#N/A</v>
      </c>
      <c r="O14" s="16" t="e">
        <f t="array" ref="O14">IF(OR(ISERROR(O$2),$A14&gt;O$3),NA(),SUM(recovery_data[Recovery Parts]*(recovery_data[Vintage ID]=O$1)*(recovery_data[Period]&lt;=$A14)))</f>
        <v>#N/A</v>
      </c>
      <c r="P14" s="16" t="e">
        <f t="array" ref="P14">IF(OR(ISERROR(P$2),$A14&gt;P$3),NA(),SUM(recovery_data[Recovery Parts]*(recovery_data[Vintage ID]=P$1)*(recovery_data[Period]&lt;=$A14)))</f>
        <v>#N/A</v>
      </c>
      <c r="Q14" s="16" t="e">
        <f t="array" ref="Q14">IF(OR(ISERROR(Q$2),$A14&gt;Q$3),NA(),SUM(recovery_data[Recovery Parts]*(recovery_data[Vintage ID]=Q$1)*(recovery_data[Period]&lt;=$A14)))</f>
        <v>#N/A</v>
      </c>
      <c r="R14" s="16" t="e">
        <f t="array" ref="R14">IF(OR(ISERROR(R$2),$A14&gt;R$3),NA(),SUM(recovery_data[Recovery Parts]*(recovery_data[Vintage ID]=R$1)*(recovery_data[Period]&lt;=$A14)))</f>
        <v>#N/A</v>
      </c>
      <c r="S14" s="16" t="e">
        <f t="array" ref="S14">IF(OR(ISERROR(S$2),$A14&gt;S$3),NA(),SUM(recovery_data[Recovery Parts]*(recovery_data[Vintage ID]=S$1)*(recovery_data[Period]&lt;=$A14)))</f>
        <v>#N/A</v>
      </c>
      <c r="T14" s="16" t="e">
        <f t="array" ref="T14">IF(OR(ISERROR(T$2),$A14&gt;T$3),NA(),SUM(recovery_data[Recovery Parts]*(recovery_data[Vintage ID]=T$1)*(recovery_data[Period]&lt;=$A14)))</f>
        <v>#N/A</v>
      </c>
      <c r="U14" s="17" t="e">
        <f t="array" ref="U14">IF(OR(ISERROR(U$2),$A14&gt;U$3),NA(),SUM(recovery_data[Recovery Parts]*(recovery_data[Vintage ID]=U$1)*(recovery_data[Period]&lt;=$A14)))</f>
        <v>#N/A</v>
      </c>
    </row>
    <row r="15" spans="1:21" x14ac:dyDescent="0.3">
      <c r="A15">
        <v>11</v>
      </c>
      <c r="B15" s="12" t="e">
        <f t="array" ref="B15">IF(OR(ISERROR(B$2),$A15&gt;B$3),NA(),SUM(recovery_data[Recovery Parts]*(recovery_data[Vintage ID]=B$1)*(recovery_data[Period]&lt;=$A15)))</f>
        <v>#N/A</v>
      </c>
      <c r="C15" s="13" t="e">
        <f t="array" ref="C15">IF(OR(ISERROR(C$2),$A15&gt;C$3),NA(),SUM(recovery_data[Recovery Parts]*(recovery_data[Vintage ID]=C$1)*(recovery_data[Period]&lt;=$A15)))</f>
        <v>#N/A</v>
      </c>
      <c r="D15" s="13" t="e">
        <f t="array" ref="D15">IF(OR(ISERROR(D$2),$A15&gt;D$3),NA(),SUM(recovery_data[Recovery Parts]*(recovery_data[Vintage ID]=D$1)*(recovery_data[Period]&lt;=$A15)))</f>
        <v>#N/A</v>
      </c>
      <c r="E15" s="13" t="e">
        <f t="array" ref="E15">IF(OR(ISERROR(E$2),$A15&gt;E$3),NA(),SUM(recovery_data[Recovery Parts]*(recovery_data[Vintage ID]=E$1)*(recovery_data[Period]&lt;=$A15)))</f>
        <v>#N/A</v>
      </c>
      <c r="F15" s="13" t="e">
        <f t="array" ref="F15">IF(OR(ISERROR(F$2),$A15&gt;F$3),NA(),SUM(recovery_data[Recovery Parts]*(recovery_data[Vintage ID]=F$1)*(recovery_data[Period]&lt;=$A15)))</f>
        <v>#N/A</v>
      </c>
      <c r="G15" s="13" t="e">
        <f t="array" ref="G15">IF(OR(ISERROR(G$2),$A15&gt;G$3),NA(),SUM(recovery_data[Recovery Parts]*(recovery_data[Vintage ID]=G$1)*(recovery_data[Period]&lt;=$A15)))</f>
        <v>#N/A</v>
      </c>
      <c r="H15" s="13" t="e">
        <f t="array" ref="H15">IF(OR(ISERROR(H$2),$A15&gt;H$3),NA(),SUM(recovery_data[Recovery Parts]*(recovery_data[Vintage ID]=H$1)*(recovery_data[Period]&lt;=$A15)))</f>
        <v>#N/A</v>
      </c>
      <c r="I15" s="13" t="e">
        <f t="array" ref="I15">IF(OR(ISERROR(I$2),$A15&gt;I$3),NA(),SUM(recovery_data[Recovery Parts]*(recovery_data[Vintage ID]=I$1)*(recovery_data[Period]&lt;=$A15)))</f>
        <v>#N/A</v>
      </c>
      <c r="J15" s="13" t="e">
        <f t="array" ref="J15">IF(OR(ISERROR(J$2),$A15&gt;J$3),NA(),SUM(recovery_data[Recovery Parts]*(recovery_data[Vintage ID]=J$1)*(recovery_data[Period]&lt;=$A15)))</f>
        <v>#N/A</v>
      </c>
      <c r="K15" s="13" t="e">
        <f t="array" ref="K15">IF(OR(ISERROR(K$2),$A15&gt;K$3),NA(),SUM(recovery_data[Recovery Parts]*(recovery_data[Vintage ID]=K$1)*(recovery_data[Period]&lt;=$A15)))</f>
        <v>#N/A</v>
      </c>
      <c r="L15" s="13" t="e">
        <f t="array" ref="L15">IF(OR(ISERROR(L$2),$A15&gt;L$3),NA(),SUM(recovery_data[Recovery Parts]*(recovery_data[Vintage ID]=L$1)*(recovery_data[Period]&lt;=$A15)))</f>
        <v>#N/A</v>
      </c>
      <c r="M15" s="13" t="e">
        <f t="array" ref="M15">IF(OR(ISERROR(M$2),$A15&gt;M$3),NA(),SUM(recovery_data[Recovery Parts]*(recovery_data[Vintage ID]=M$1)*(recovery_data[Period]&lt;=$A15)))</f>
        <v>#N/A</v>
      </c>
      <c r="N15" s="13" t="e">
        <f t="array" ref="N15">IF(OR(ISERROR(N$2),$A15&gt;N$3),NA(),SUM(recovery_data[Recovery Parts]*(recovery_data[Vintage ID]=N$1)*(recovery_data[Period]&lt;=$A15)))</f>
        <v>#N/A</v>
      </c>
      <c r="O15" s="13" t="e">
        <f t="array" ref="O15">IF(OR(ISERROR(O$2),$A15&gt;O$3),NA(),SUM(recovery_data[Recovery Parts]*(recovery_data[Vintage ID]=O$1)*(recovery_data[Period]&lt;=$A15)))</f>
        <v>#N/A</v>
      </c>
      <c r="P15" s="13" t="e">
        <f t="array" ref="P15">IF(OR(ISERROR(P$2),$A15&gt;P$3),NA(),SUM(recovery_data[Recovery Parts]*(recovery_data[Vintage ID]=P$1)*(recovery_data[Period]&lt;=$A15)))</f>
        <v>#N/A</v>
      </c>
      <c r="Q15" s="13" t="e">
        <f t="array" ref="Q15">IF(OR(ISERROR(Q$2),$A15&gt;Q$3),NA(),SUM(recovery_data[Recovery Parts]*(recovery_data[Vintage ID]=Q$1)*(recovery_data[Period]&lt;=$A15)))</f>
        <v>#N/A</v>
      </c>
      <c r="R15" s="13" t="e">
        <f t="array" ref="R15">IF(OR(ISERROR(R$2),$A15&gt;R$3),NA(),SUM(recovery_data[Recovery Parts]*(recovery_data[Vintage ID]=R$1)*(recovery_data[Period]&lt;=$A15)))</f>
        <v>#N/A</v>
      </c>
      <c r="S15" s="13" t="e">
        <f t="array" ref="S15">IF(OR(ISERROR(S$2),$A15&gt;S$3),NA(),SUM(recovery_data[Recovery Parts]*(recovery_data[Vintage ID]=S$1)*(recovery_data[Period]&lt;=$A15)))</f>
        <v>#N/A</v>
      </c>
      <c r="T15" s="13" t="e">
        <f t="array" ref="T15">IF(OR(ISERROR(T$2),$A15&gt;T$3),NA(),SUM(recovery_data[Recovery Parts]*(recovery_data[Vintage ID]=T$1)*(recovery_data[Period]&lt;=$A15)))</f>
        <v>#N/A</v>
      </c>
      <c r="U15" s="14" t="e">
        <f t="array" ref="U15">IF(OR(ISERROR(U$2),$A15&gt;U$3),NA(),SUM(recovery_data[Recovery Parts]*(recovery_data[Vintage ID]=U$1)*(recovery_data[Period]&lt;=$A15)))</f>
        <v>#N/A</v>
      </c>
    </row>
    <row r="16" spans="1:21" x14ac:dyDescent="0.3">
      <c r="A16">
        <v>12</v>
      </c>
      <c r="B16" s="15" t="e">
        <f t="array" ref="B16">IF(OR(ISERROR(B$2),$A16&gt;B$3),NA(),SUM(recovery_data[Recovery Parts]*(recovery_data[Vintage ID]=B$1)*(recovery_data[Period]&lt;=$A16)))</f>
        <v>#N/A</v>
      </c>
      <c r="C16" s="16" t="e">
        <f t="array" ref="C16">IF(OR(ISERROR(C$2),$A16&gt;C$3),NA(),SUM(recovery_data[Recovery Parts]*(recovery_data[Vintage ID]=C$1)*(recovery_data[Period]&lt;=$A16)))</f>
        <v>#N/A</v>
      </c>
      <c r="D16" s="16" t="e">
        <f t="array" ref="D16">IF(OR(ISERROR(D$2),$A16&gt;D$3),NA(),SUM(recovery_data[Recovery Parts]*(recovery_data[Vintage ID]=D$1)*(recovery_data[Period]&lt;=$A16)))</f>
        <v>#N/A</v>
      </c>
      <c r="E16" s="16" t="e">
        <f t="array" ref="E16">IF(OR(ISERROR(E$2),$A16&gt;E$3),NA(),SUM(recovery_data[Recovery Parts]*(recovery_data[Vintage ID]=E$1)*(recovery_data[Period]&lt;=$A16)))</f>
        <v>#N/A</v>
      </c>
      <c r="F16" s="16" t="e">
        <f t="array" ref="F16">IF(OR(ISERROR(F$2),$A16&gt;F$3),NA(),SUM(recovery_data[Recovery Parts]*(recovery_data[Vintage ID]=F$1)*(recovery_data[Period]&lt;=$A16)))</f>
        <v>#N/A</v>
      </c>
      <c r="G16" s="16" t="e">
        <f t="array" ref="G16">IF(OR(ISERROR(G$2),$A16&gt;G$3),NA(),SUM(recovery_data[Recovery Parts]*(recovery_data[Vintage ID]=G$1)*(recovery_data[Period]&lt;=$A16)))</f>
        <v>#N/A</v>
      </c>
      <c r="H16" s="16" t="e">
        <f t="array" ref="H16">IF(OR(ISERROR(H$2),$A16&gt;H$3),NA(),SUM(recovery_data[Recovery Parts]*(recovery_data[Vintage ID]=H$1)*(recovery_data[Period]&lt;=$A16)))</f>
        <v>#N/A</v>
      </c>
      <c r="I16" s="16" t="e">
        <f t="array" ref="I16">IF(OR(ISERROR(I$2),$A16&gt;I$3),NA(),SUM(recovery_data[Recovery Parts]*(recovery_data[Vintage ID]=I$1)*(recovery_data[Period]&lt;=$A16)))</f>
        <v>#N/A</v>
      </c>
      <c r="J16" s="16" t="e">
        <f t="array" ref="J16">IF(OR(ISERROR(J$2),$A16&gt;J$3),NA(),SUM(recovery_data[Recovery Parts]*(recovery_data[Vintage ID]=J$1)*(recovery_data[Period]&lt;=$A16)))</f>
        <v>#N/A</v>
      </c>
      <c r="K16" s="16" t="e">
        <f t="array" ref="K16">IF(OR(ISERROR(K$2),$A16&gt;K$3),NA(),SUM(recovery_data[Recovery Parts]*(recovery_data[Vintage ID]=K$1)*(recovery_data[Period]&lt;=$A16)))</f>
        <v>#N/A</v>
      </c>
      <c r="L16" s="16" t="e">
        <f t="array" ref="L16">IF(OR(ISERROR(L$2),$A16&gt;L$3),NA(),SUM(recovery_data[Recovery Parts]*(recovery_data[Vintage ID]=L$1)*(recovery_data[Period]&lt;=$A16)))</f>
        <v>#N/A</v>
      </c>
      <c r="M16" s="16" t="e">
        <f t="array" ref="M16">IF(OR(ISERROR(M$2),$A16&gt;M$3),NA(),SUM(recovery_data[Recovery Parts]*(recovery_data[Vintage ID]=M$1)*(recovery_data[Period]&lt;=$A16)))</f>
        <v>#N/A</v>
      </c>
      <c r="N16" s="16" t="e">
        <f t="array" ref="N16">IF(OR(ISERROR(N$2),$A16&gt;N$3),NA(),SUM(recovery_data[Recovery Parts]*(recovery_data[Vintage ID]=N$1)*(recovery_data[Period]&lt;=$A16)))</f>
        <v>#N/A</v>
      </c>
      <c r="O16" s="16" t="e">
        <f t="array" ref="O16">IF(OR(ISERROR(O$2),$A16&gt;O$3),NA(),SUM(recovery_data[Recovery Parts]*(recovery_data[Vintage ID]=O$1)*(recovery_data[Period]&lt;=$A16)))</f>
        <v>#N/A</v>
      </c>
      <c r="P16" s="16" t="e">
        <f t="array" ref="P16">IF(OR(ISERROR(P$2),$A16&gt;P$3),NA(),SUM(recovery_data[Recovery Parts]*(recovery_data[Vintage ID]=P$1)*(recovery_data[Period]&lt;=$A16)))</f>
        <v>#N/A</v>
      </c>
      <c r="Q16" s="16" t="e">
        <f t="array" ref="Q16">IF(OR(ISERROR(Q$2),$A16&gt;Q$3),NA(),SUM(recovery_data[Recovery Parts]*(recovery_data[Vintage ID]=Q$1)*(recovery_data[Period]&lt;=$A16)))</f>
        <v>#N/A</v>
      </c>
      <c r="R16" s="16" t="e">
        <f t="array" ref="R16">IF(OR(ISERROR(R$2),$A16&gt;R$3),NA(),SUM(recovery_data[Recovery Parts]*(recovery_data[Vintage ID]=R$1)*(recovery_data[Period]&lt;=$A16)))</f>
        <v>#N/A</v>
      </c>
      <c r="S16" s="16" t="e">
        <f t="array" ref="S16">IF(OR(ISERROR(S$2),$A16&gt;S$3),NA(),SUM(recovery_data[Recovery Parts]*(recovery_data[Vintage ID]=S$1)*(recovery_data[Period]&lt;=$A16)))</f>
        <v>#N/A</v>
      </c>
      <c r="T16" s="16" t="e">
        <f t="array" ref="T16">IF(OR(ISERROR(T$2),$A16&gt;T$3),NA(),SUM(recovery_data[Recovery Parts]*(recovery_data[Vintage ID]=T$1)*(recovery_data[Period]&lt;=$A16)))</f>
        <v>#N/A</v>
      </c>
      <c r="U16" s="17" t="e">
        <f t="array" ref="U16">IF(OR(ISERROR(U$2),$A16&gt;U$3),NA(),SUM(recovery_data[Recovery Parts]*(recovery_data[Vintage ID]=U$1)*(recovery_data[Period]&lt;=$A16)))</f>
        <v>#N/A</v>
      </c>
    </row>
    <row r="17" spans="1:21" x14ac:dyDescent="0.3">
      <c r="A17">
        <v>13</v>
      </c>
      <c r="B17" s="12" t="e">
        <f t="array" ref="B17">IF(OR(ISERROR(B$2),$A17&gt;B$3),NA(),SUM(recovery_data[Recovery Parts]*(recovery_data[Vintage ID]=B$1)*(recovery_data[Period]&lt;=$A17)))</f>
        <v>#N/A</v>
      </c>
      <c r="C17" s="13" t="e">
        <f t="array" ref="C17">IF(OR(ISERROR(C$2),$A17&gt;C$3),NA(),SUM(recovery_data[Recovery Parts]*(recovery_data[Vintage ID]=C$1)*(recovery_data[Period]&lt;=$A17)))</f>
        <v>#N/A</v>
      </c>
      <c r="D17" s="13" t="e">
        <f t="array" ref="D17">IF(OR(ISERROR(D$2),$A17&gt;D$3),NA(),SUM(recovery_data[Recovery Parts]*(recovery_data[Vintage ID]=D$1)*(recovery_data[Period]&lt;=$A17)))</f>
        <v>#N/A</v>
      </c>
      <c r="E17" s="13" t="e">
        <f t="array" ref="E17">IF(OR(ISERROR(E$2),$A17&gt;E$3),NA(),SUM(recovery_data[Recovery Parts]*(recovery_data[Vintage ID]=E$1)*(recovery_data[Period]&lt;=$A17)))</f>
        <v>#N/A</v>
      </c>
      <c r="F17" s="13" t="e">
        <f t="array" ref="F17">IF(OR(ISERROR(F$2),$A17&gt;F$3),NA(),SUM(recovery_data[Recovery Parts]*(recovery_data[Vintage ID]=F$1)*(recovery_data[Period]&lt;=$A17)))</f>
        <v>#N/A</v>
      </c>
      <c r="G17" s="13" t="e">
        <f t="array" ref="G17">IF(OR(ISERROR(G$2),$A17&gt;G$3),NA(),SUM(recovery_data[Recovery Parts]*(recovery_data[Vintage ID]=G$1)*(recovery_data[Period]&lt;=$A17)))</f>
        <v>#N/A</v>
      </c>
      <c r="H17" s="13" t="e">
        <f t="array" ref="H17">IF(OR(ISERROR(H$2),$A17&gt;H$3),NA(),SUM(recovery_data[Recovery Parts]*(recovery_data[Vintage ID]=H$1)*(recovery_data[Period]&lt;=$A17)))</f>
        <v>#N/A</v>
      </c>
      <c r="I17" s="13" t="e">
        <f t="array" ref="I17">IF(OR(ISERROR(I$2),$A17&gt;I$3),NA(),SUM(recovery_data[Recovery Parts]*(recovery_data[Vintage ID]=I$1)*(recovery_data[Period]&lt;=$A17)))</f>
        <v>#N/A</v>
      </c>
      <c r="J17" s="13" t="e">
        <f t="array" ref="J17">IF(OR(ISERROR(J$2),$A17&gt;J$3),NA(),SUM(recovery_data[Recovery Parts]*(recovery_data[Vintage ID]=J$1)*(recovery_data[Period]&lt;=$A17)))</f>
        <v>#N/A</v>
      </c>
      <c r="K17" s="13" t="e">
        <f t="array" ref="K17">IF(OR(ISERROR(K$2),$A17&gt;K$3),NA(),SUM(recovery_data[Recovery Parts]*(recovery_data[Vintage ID]=K$1)*(recovery_data[Period]&lt;=$A17)))</f>
        <v>#N/A</v>
      </c>
      <c r="L17" s="13" t="e">
        <f t="array" ref="L17">IF(OR(ISERROR(L$2),$A17&gt;L$3),NA(),SUM(recovery_data[Recovery Parts]*(recovery_data[Vintage ID]=L$1)*(recovery_data[Period]&lt;=$A17)))</f>
        <v>#N/A</v>
      </c>
      <c r="M17" s="13" t="e">
        <f t="array" ref="M17">IF(OR(ISERROR(M$2),$A17&gt;M$3),NA(),SUM(recovery_data[Recovery Parts]*(recovery_data[Vintage ID]=M$1)*(recovery_data[Period]&lt;=$A17)))</f>
        <v>#N/A</v>
      </c>
      <c r="N17" s="13" t="e">
        <f t="array" ref="N17">IF(OR(ISERROR(N$2),$A17&gt;N$3),NA(),SUM(recovery_data[Recovery Parts]*(recovery_data[Vintage ID]=N$1)*(recovery_data[Period]&lt;=$A17)))</f>
        <v>#N/A</v>
      </c>
      <c r="O17" s="13" t="e">
        <f t="array" ref="O17">IF(OR(ISERROR(O$2),$A17&gt;O$3),NA(),SUM(recovery_data[Recovery Parts]*(recovery_data[Vintage ID]=O$1)*(recovery_data[Period]&lt;=$A17)))</f>
        <v>#N/A</v>
      </c>
      <c r="P17" s="13" t="e">
        <f t="array" ref="P17">IF(OR(ISERROR(P$2),$A17&gt;P$3),NA(),SUM(recovery_data[Recovery Parts]*(recovery_data[Vintage ID]=P$1)*(recovery_data[Period]&lt;=$A17)))</f>
        <v>#N/A</v>
      </c>
      <c r="Q17" s="13" t="e">
        <f t="array" ref="Q17">IF(OR(ISERROR(Q$2),$A17&gt;Q$3),NA(),SUM(recovery_data[Recovery Parts]*(recovery_data[Vintage ID]=Q$1)*(recovery_data[Period]&lt;=$A17)))</f>
        <v>#N/A</v>
      </c>
      <c r="R17" s="13" t="e">
        <f t="array" ref="R17">IF(OR(ISERROR(R$2),$A17&gt;R$3),NA(),SUM(recovery_data[Recovery Parts]*(recovery_data[Vintage ID]=R$1)*(recovery_data[Period]&lt;=$A17)))</f>
        <v>#N/A</v>
      </c>
      <c r="S17" s="13" t="e">
        <f t="array" ref="S17">IF(OR(ISERROR(S$2),$A17&gt;S$3),NA(),SUM(recovery_data[Recovery Parts]*(recovery_data[Vintage ID]=S$1)*(recovery_data[Period]&lt;=$A17)))</f>
        <v>#N/A</v>
      </c>
      <c r="T17" s="13" t="e">
        <f t="array" ref="T17">IF(OR(ISERROR(T$2),$A17&gt;T$3),NA(),SUM(recovery_data[Recovery Parts]*(recovery_data[Vintage ID]=T$1)*(recovery_data[Period]&lt;=$A17)))</f>
        <v>#N/A</v>
      </c>
      <c r="U17" s="14" t="e">
        <f t="array" ref="U17">IF(OR(ISERROR(U$2),$A17&gt;U$3),NA(),SUM(recovery_data[Recovery Parts]*(recovery_data[Vintage ID]=U$1)*(recovery_data[Period]&lt;=$A17)))</f>
        <v>#N/A</v>
      </c>
    </row>
    <row r="18" spans="1:21" x14ac:dyDescent="0.3">
      <c r="A18">
        <v>14</v>
      </c>
      <c r="B18" s="15" t="e">
        <f t="array" ref="B18">IF(OR(ISERROR(B$2),$A18&gt;B$3),NA(),SUM(recovery_data[Recovery Parts]*(recovery_data[Vintage ID]=B$1)*(recovery_data[Period]&lt;=$A18)))</f>
        <v>#N/A</v>
      </c>
      <c r="C18" s="16" t="e">
        <f t="array" ref="C18">IF(OR(ISERROR(C$2),$A18&gt;C$3),NA(),SUM(recovery_data[Recovery Parts]*(recovery_data[Vintage ID]=C$1)*(recovery_data[Period]&lt;=$A18)))</f>
        <v>#N/A</v>
      </c>
      <c r="D18" s="16" t="e">
        <f t="array" ref="D18">IF(OR(ISERROR(D$2),$A18&gt;D$3),NA(),SUM(recovery_data[Recovery Parts]*(recovery_data[Vintage ID]=D$1)*(recovery_data[Period]&lt;=$A18)))</f>
        <v>#N/A</v>
      </c>
      <c r="E18" s="16" t="e">
        <f t="array" ref="E18">IF(OR(ISERROR(E$2),$A18&gt;E$3),NA(),SUM(recovery_data[Recovery Parts]*(recovery_data[Vintage ID]=E$1)*(recovery_data[Period]&lt;=$A18)))</f>
        <v>#N/A</v>
      </c>
      <c r="F18" s="16" t="e">
        <f t="array" ref="F18">IF(OR(ISERROR(F$2),$A18&gt;F$3),NA(),SUM(recovery_data[Recovery Parts]*(recovery_data[Vintage ID]=F$1)*(recovery_data[Period]&lt;=$A18)))</f>
        <v>#N/A</v>
      </c>
      <c r="G18" s="16" t="e">
        <f t="array" ref="G18">IF(OR(ISERROR(G$2),$A18&gt;G$3),NA(),SUM(recovery_data[Recovery Parts]*(recovery_data[Vintage ID]=G$1)*(recovery_data[Period]&lt;=$A18)))</f>
        <v>#N/A</v>
      </c>
      <c r="H18" s="16" t="e">
        <f t="array" ref="H18">IF(OR(ISERROR(H$2),$A18&gt;H$3),NA(),SUM(recovery_data[Recovery Parts]*(recovery_data[Vintage ID]=H$1)*(recovery_data[Period]&lt;=$A18)))</f>
        <v>#N/A</v>
      </c>
      <c r="I18" s="16" t="e">
        <f t="array" ref="I18">IF(OR(ISERROR(I$2),$A18&gt;I$3),NA(),SUM(recovery_data[Recovery Parts]*(recovery_data[Vintage ID]=I$1)*(recovery_data[Period]&lt;=$A18)))</f>
        <v>#N/A</v>
      </c>
      <c r="J18" s="16" t="e">
        <f t="array" ref="J18">IF(OR(ISERROR(J$2),$A18&gt;J$3),NA(),SUM(recovery_data[Recovery Parts]*(recovery_data[Vintage ID]=J$1)*(recovery_data[Period]&lt;=$A18)))</f>
        <v>#N/A</v>
      </c>
      <c r="K18" s="16" t="e">
        <f t="array" ref="K18">IF(OR(ISERROR(K$2),$A18&gt;K$3),NA(),SUM(recovery_data[Recovery Parts]*(recovery_data[Vintage ID]=K$1)*(recovery_data[Period]&lt;=$A18)))</f>
        <v>#N/A</v>
      </c>
      <c r="L18" s="16" t="e">
        <f t="array" ref="L18">IF(OR(ISERROR(L$2),$A18&gt;L$3),NA(),SUM(recovery_data[Recovery Parts]*(recovery_data[Vintage ID]=L$1)*(recovery_data[Period]&lt;=$A18)))</f>
        <v>#N/A</v>
      </c>
      <c r="M18" s="16" t="e">
        <f t="array" ref="M18">IF(OR(ISERROR(M$2),$A18&gt;M$3),NA(),SUM(recovery_data[Recovery Parts]*(recovery_data[Vintage ID]=M$1)*(recovery_data[Period]&lt;=$A18)))</f>
        <v>#N/A</v>
      </c>
      <c r="N18" s="16" t="e">
        <f t="array" ref="N18">IF(OR(ISERROR(N$2),$A18&gt;N$3),NA(),SUM(recovery_data[Recovery Parts]*(recovery_data[Vintage ID]=N$1)*(recovery_data[Period]&lt;=$A18)))</f>
        <v>#N/A</v>
      </c>
      <c r="O18" s="16" t="e">
        <f t="array" ref="O18">IF(OR(ISERROR(O$2),$A18&gt;O$3),NA(),SUM(recovery_data[Recovery Parts]*(recovery_data[Vintage ID]=O$1)*(recovery_data[Period]&lt;=$A18)))</f>
        <v>#N/A</v>
      </c>
      <c r="P18" s="16" t="e">
        <f t="array" ref="P18">IF(OR(ISERROR(P$2),$A18&gt;P$3),NA(),SUM(recovery_data[Recovery Parts]*(recovery_data[Vintage ID]=P$1)*(recovery_data[Period]&lt;=$A18)))</f>
        <v>#N/A</v>
      </c>
      <c r="Q18" s="16" t="e">
        <f t="array" ref="Q18">IF(OR(ISERROR(Q$2),$A18&gt;Q$3),NA(),SUM(recovery_data[Recovery Parts]*(recovery_data[Vintage ID]=Q$1)*(recovery_data[Period]&lt;=$A18)))</f>
        <v>#N/A</v>
      </c>
      <c r="R18" s="16" t="e">
        <f t="array" ref="R18">IF(OR(ISERROR(R$2),$A18&gt;R$3),NA(),SUM(recovery_data[Recovery Parts]*(recovery_data[Vintage ID]=R$1)*(recovery_data[Period]&lt;=$A18)))</f>
        <v>#N/A</v>
      </c>
      <c r="S18" s="16" t="e">
        <f t="array" ref="S18">IF(OR(ISERROR(S$2),$A18&gt;S$3),NA(),SUM(recovery_data[Recovery Parts]*(recovery_data[Vintage ID]=S$1)*(recovery_data[Period]&lt;=$A18)))</f>
        <v>#N/A</v>
      </c>
      <c r="T18" s="16" t="e">
        <f t="array" ref="T18">IF(OR(ISERROR(T$2),$A18&gt;T$3),NA(),SUM(recovery_data[Recovery Parts]*(recovery_data[Vintage ID]=T$1)*(recovery_data[Period]&lt;=$A18)))</f>
        <v>#N/A</v>
      </c>
      <c r="U18" s="17" t="e">
        <f t="array" ref="U18">IF(OR(ISERROR(U$2),$A18&gt;U$3),NA(),SUM(recovery_data[Recovery Parts]*(recovery_data[Vintage ID]=U$1)*(recovery_data[Period]&lt;=$A18)))</f>
        <v>#N/A</v>
      </c>
    </row>
    <row r="19" spans="1:21" x14ac:dyDescent="0.3">
      <c r="A19">
        <v>15</v>
      </c>
      <c r="B19" s="12" t="e">
        <f t="array" ref="B19">IF(OR(ISERROR(B$2),$A19&gt;B$3),NA(),SUM(recovery_data[Recovery Parts]*(recovery_data[Vintage ID]=B$1)*(recovery_data[Period]&lt;=$A19)))</f>
        <v>#N/A</v>
      </c>
      <c r="C19" s="13" t="e">
        <f t="array" ref="C19">IF(OR(ISERROR(C$2),$A19&gt;C$3),NA(),SUM(recovery_data[Recovery Parts]*(recovery_data[Vintage ID]=C$1)*(recovery_data[Period]&lt;=$A19)))</f>
        <v>#N/A</v>
      </c>
      <c r="D19" s="13" t="e">
        <f t="array" ref="D19">IF(OR(ISERROR(D$2),$A19&gt;D$3),NA(),SUM(recovery_data[Recovery Parts]*(recovery_data[Vintage ID]=D$1)*(recovery_data[Period]&lt;=$A19)))</f>
        <v>#N/A</v>
      </c>
      <c r="E19" s="13" t="e">
        <f t="array" ref="E19">IF(OR(ISERROR(E$2),$A19&gt;E$3),NA(),SUM(recovery_data[Recovery Parts]*(recovery_data[Vintage ID]=E$1)*(recovery_data[Period]&lt;=$A19)))</f>
        <v>#N/A</v>
      </c>
      <c r="F19" s="13" t="e">
        <f t="array" ref="F19">IF(OR(ISERROR(F$2),$A19&gt;F$3),NA(),SUM(recovery_data[Recovery Parts]*(recovery_data[Vintage ID]=F$1)*(recovery_data[Period]&lt;=$A19)))</f>
        <v>#N/A</v>
      </c>
      <c r="G19" s="13" t="e">
        <f t="array" ref="G19">IF(OR(ISERROR(G$2),$A19&gt;G$3),NA(),SUM(recovery_data[Recovery Parts]*(recovery_data[Vintage ID]=G$1)*(recovery_data[Period]&lt;=$A19)))</f>
        <v>#N/A</v>
      </c>
      <c r="H19" s="13" t="e">
        <f t="array" ref="H19">IF(OR(ISERROR(H$2),$A19&gt;H$3),NA(),SUM(recovery_data[Recovery Parts]*(recovery_data[Vintage ID]=H$1)*(recovery_data[Period]&lt;=$A19)))</f>
        <v>#N/A</v>
      </c>
      <c r="I19" s="13" t="e">
        <f t="array" ref="I19">IF(OR(ISERROR(I$2),$A19&gt;I$3),NA(),SUM(recovery_data[Recovery Parts]*(recovery_data[Vintage ID]=I$1)*(recovery_data[Period]&lt;=$A19)))</f>
        <v>#N/A</v>
      </c>
      <c r="J19" s="13" t="e">
        <f t="array" ref="J19">IF(OR(ISERROR(J$2),$A19&gt;J$3),NA(),SUM(recovery_data[Recovery Parts]*(recovery_data[Vintage ID]=J$1)*(recovery_data[Period]&lt;=$A19)))</f>
        <v>#N/A</v>
      </c>
      <c r="K19" s="13" t="e">
        <f t="array" ref="K19">IF(OR(ISERROR(K$2),$A19&gt;K$3),NA(),SUM(recovery_data[Recovery Parts]*(recovery_data[Vintage ID]=K$1)*(recovery_data[Period]&lt;=$A19)))</f>
        <v>#N/A</v>
      </c>
      <c r="L19" s="13" t="e">
        <f t="array" ref="L19">IF(OR(ISERROR(L$2),$A19&gt;L$3),NA(),SUM(recovery_data[Recovery Parts]*(recovery_data[Vintage ID]=L$1)*(recovery_data[Period]&lt;=$A19)))</f>
        <v>#N/A</v>
      </c>
      <c r="M19" s="13" t="e">
        <f t="array" ref="M19">IF(OR(ISERROR(M$2),$A19&gt;M$3),NA(),SUM(recovery_data[Recovery Parts]*(recovery_data[Vintage ID]=M$1)*(recovery_data[Period]&lt;=$A19)))</f>
        <v>#N/A</v>
      </c>
      <c r="N19" s="13" t="e">
        <f t="array" ref="N19">IF(OR(ISERROR(N$2),$A19&gt;N$3),NA(),SUM(recovery_data[Recovery Parts]*(recovery_data[Vintage ID]=N$1)*(recovery_data[Period]&lt;=$A19)))</f>
        <v>#N/A</v>
      </c>
      <c r="O19" s="13" t="e">
        <f t="array" ref="O19">IF(OR(ISERROR(O$2),$A19&gt;O$3),NA(),SUM(recovery_data[Recovery Parts]*(recovery_data[Vintage ID]=O$1)*(recovery_data[Period]&lt;=$A19)))</f>
        <v>#N/A</v>
      </c>
      <c r="P19" s="13" t="e">
        <f t="array" ref="P19">IF(OR(ISERROR(P$2),$A19&gt;P$3),NA(),SUM(recovery_data[Recovery Parts]*(recovery_data[Vintage ID]=P$1)*(recovery_data[Period]&lt;=$A19)))</f>
        <v>#N/A</v>
      </c>
      <c r="Q19" s="13" t="e">
        <f t="array" ref="Q19">IF(OR(ISERROR(Q$2),$A19&gt;Q$3),NA(),SUM(recovery_data[Recovery Parts]*(recovery_data[Vintage ID]=Q$1)*(recovery_data[Period]&lt;=$A19)))</f>
        <v>#N/A</v>
      </c>
      <c r="R19" s="13" t="e">
        <f t="array" ref="R19">IF(OR(ISERROR(R$2),$A19&gt;R$3),NA(),SUM(recovery_data[Recovery Parts]*(recovery_data[Vintage ID]=R$1)*(recovery_data[Period]&lt;=$A19)))</f>
        <v>#N/A</v>
      </c>
      <c r="S19" s="13" t="e">
        <f t="array" ref="S19">IF(OR(ISERROR(S$2),$A19&gt;S$3),NA(),SUM(recovery_data[Recovery Parts]*(recovery_data[Vintage ID]=S$1)*(recovery_data[Period]&lt;=$A19)))</f>
        <v>#N/A</v>
      </c>
      <c r="T19" s="13" t="e">
        <f t="array" ref="T19">IF(OR(ISERROR(T$2),$A19&gt;T$3),NA(),SUM(recovery_data[Recovery Parts]*(recovery_data[Vintage ID]=T$1)*(recovery_data[Period]&lt;=$A19)))</f>
        <v>#N/A</v>
      </c>
      <c r="U19" s="14" t="e">
        <f t="array" ref="U19">IF(OR(ISERROR(U$2),$A19&gt;U$3),NA(),SUM(recovery_data[Recovery Parts]*(recovery_data[Vintage ID]=U$1)*(recovery_data[Period]&lt;=$A19)))</f>
        <v>#N/A</v>
      </c>
    </row>
    <row r="20" spans="1:21" x14ac:dyDescent="0.3">
      <c r="A20">
        <v>16</v>
      </c>
      <c r="B20" s="15" t="e">
        <f t="array" ref="B20">IF(OR(ISERROR(B$2),$A20&gt;B$3),NA(),SUM(recovery_data[Recovery Parts]*(recovery_data[Vintage ID]=B$1)*(recovery_data[Period]&lt;=$A20)))</f>
        <v>#N/A</v>
      </c>
      <c r="C20" s="16" t="e">
        <f t="array" ref="C20">IF(OR(ISERROR(C$2),$A20&gt;C$3),NA(),SUM(recovery_data[Recovery Parts]*(recovery_data[Vintage ID]=C$1)*(recovery_data[Period]&lt;=$A20)))</f>
        <v>#N/A</v>
      </c>
      <c r="D20" s="16" t="e">
        <f t="array" ref="D20">IF(OR(ISERROR(D$2),$A20&gt;D$3),NA(),SUM(recovery_data[Recovery Parts]*(recovery_data[Vintage ID]=D$1)*(recovery_data[Period]&lt;=$A20)))</f>
        <v>#N/A</v>
      </c>
      <c r="E20" s="16" t="e">
        <f t="array" ref="E20">IF(OR(ISERROR(E$2),$A20&gt;E$3),NA(),SUM(recovery_data[Recovery Parts]*(recovery_data[Vintage ID]=E$1)*(recovery_data[Period]&lt;=$A20)))</f>
        <v>#N/A</v>
      </c>
      <c r="F20" s="16" t="e">
        <f t="array" ref="F20">IF(OR(ISERROR(F$2),$A20&gt;F$3),NA(),SUM(recovery_data[Recovery Parts]*(recovery_data[Vintage ID]=F$1)*(recovery_data[Period]&lt;=$A20)))</f>
        <v>#N/A</v>
      </c>
      <c r="G20" s="16" t="e">
        <f t="array" ref="G20">IF(OR(ISERROR(G$2),$A20&gt;G$3),NA(),SUM(recovery_data[Recovery Parts]*(recovery_data[Vintage ID]=G$1)*(recovery_data[Period]&lt;=$A20)))</f>
        <v>#N/A</v>
      </c>
      <c r="H20" s="16" t="e">
        <f t="array" ref="H20">IF(OR(ISERROR(H$2),$A20&gt;H$3),NA(),SUM(recovery_data[Recovery Parts]*(recovery_data[Vintage ID]=H$1)*(recovery_data[Period]&lt;=$A20)))</f>
        <v>#N/A</v>
      </c>
      <c r="I20" s="16" t="e">
        <f t="array" ref="I20">IF(OR(ISERROR(I$2),$A20&gt;I$3),NA(),SUM(recovery_data[Recovery Parts]*(recovery_data[Vintage ID]=I$1)*(recovery_data[Period]&lt;=$A20)))</f>
        <v>#N/A</v>
      </c>
      <c r="J20" s="16" t="e">
        <f t="array" ref="J20">IF(OR(ISERROR(J$2),$A20&gt;J$3),NA(),SUM(recovery_data[Recovery Parts]*(recovery_data[Vintage ID]=J$1)*(recovery_data[Period]&lt;=$A20)))</f>
        <v>#N/A</v>
      </c>
      <c r="K20" s="16" t="e">
        <f t="array" ref="K20">IF(OR(ISERROR(K$2),$A20&gt;K$3),NA(),SUM(recovery_data[Recovery Parts]*(recovery_data[Vintage ID]=K$1)*(recovery_data[Period]&lt;=$A20)))</f>
        <v>#N/A</v>
      </c>
      <c r="L20" s="16" t="e">
        <f t="array" ref="L20">IF(OR(ISERROR(L$2),$A20&gt;L$3),NA(),SUM(recovery_data[Recovery Parts]*(recovery_data[Vintage ID]=L$1)*(recovery_data[Period]&lt;=$A20)))</f>
        <v>#N/A</v>
      </c>
      <c r="M20" s="16" t="e">
        <f t="array" ref="M20">IF(OR(ISERROR(M$2),$A20&gt;M$3),NA(),SUM(recovery_data[Recovery Parts]*(recovery_data[Vintage ID]=M$1)*(recovery_data[Period]&lt;=$A20)))</f>
        <v>#N/A</v>
      </c>
      <c r="N20" s="16" t="e">
        <f t="array" ref="N20">IF(OR(ISERROR(N$2),$A20&gt;N$3),NA(),SUM(recovery_data[Recovery Parts]*(recovery_data[Vintage ID]=N$1)*(recovery_data[Period]&lt;=$A20)))</f>
        <v>#N/A</v>
      </c>
      <c r="O20" s="16" t="e">
        <f t="array" ref="O20">IF(OR(ISERROR(O$2),$A20&gt;O$3),NA(),SUM(recovery_data[Recovery Parts]*(recovery_data[Vintage ID]=O$1)*(recovery_data[Period]&lt;=$A20)))</f>
        <v>#N/A</v>
      </c>
      <c r="P20" s="16" t="e">
        <f t="array" ref="P20">IF(OR(ISERROR(P$2),$A20&gt;P$3),NA(),SUM(recovery_data[Recovery Parts]*(recovery_data[Vintage ID]=P$1)*(recovery_data[Period]&lt;=$A20)))</f>
        <v>#N/A</v>
      </c>
      <c r="Q20" s="16" t="e">
        <f t="array" ref="Q20">IF(OR(ISERROR(Q$2),$A20&gt;Q$3),NA(),SUM(recovery_data[Recovery Parts]*(recovery_data[Vintage ID]=Q$1)*(recovery_data[Period]&lt;=$A20)))</f>
        <v>#N/A</v>
      </c>
      <c r="R20" s="16" t="e">
        <f t="array" ref="R20">IF(OR(ISERROR(R$2),$A20&gt;R$3),NA(),SUM(recovery_data[Recovery Parts]*(recovery_data[Vintage ID]=R$1)*(recovery_data[Period]&lt;=$A20)))</f>
        <v>#N/A</v>
      </c>
      <c r="S20" s="16" t="e">
        <f t="array" ref="S20">IF(OR(ISERROR(S$2),$A20&gt;S$3),NA(),SUM(recovery_data[Recovery Parts]*(recovery_data[Vintage ID]=S$1)*(recovery_data[Period]&lt;=$A20)))</f>
        <v>#N/A</v>
      </c>
      <c r="T20" s="16" t="e">
        <f t="array" ref="T20">IF(OR(ISERROR(T$2),$A20&gt;T$3),NA(),SUM(recovery_data[Recovery Parts]*(recovery_data[Vintage ID]=T$1)*(recovery_data[Period]&lt;=$A20)))</f>
        <v>#N/A</v>
      </c>
      <c r="U20" s="17" t="e">
        <f t="array" ref="U20">IF(OR(ISERROR(U$2),$A20&gt;U$3),NA(),SUM(recovery_data[Recovery Parts]*(recovery_data[Vintage ID]=U$1)*(recovery_data[Period]&lt;=$A20)))</f>
        <v>#N/A</v>
      </c>
    </row>
    <row r="21" spans="1:21" x14ac:dyDescent="0.3">
      <c r="A21">
        <v>17</v>
      </c>
      <c r="B21" s="12" t="e">
        <f t="array" ref="B21">IF(OR(ISERROR(B$2),$A21&gt;B$3),NA(),SUM(recovery_data[Recovery Parts]*(recovery_data[Vintage ID]=B$1)*(recovery_data[Period]&lt;=$A21)))</f>
        <v>#N/A</v>
      </c>
      <c r="C21" s="13" t="e">
        <f t="array" ref="C21">IF(OR(ISERROR(C$2),$A21&gt;C$3),NA(),SUM(recovery_data[Recovery Parts]*(recovery_data[Vintage ID]=C$1)*(recovery_data[Period]&lt;=$A21)))</f>
        <v>#N/A</v>
      </c>
      <c r="D21" s="13" t="e">
        <f t="array" ref="D21">IF(OR(ISERROR(D$2),$A21&gt;D$3),NA(),SUM(recovery_data[Recovery Parts]*(recovery_data[Vintage ID]=D$1)*(recovery_data[Period]&lt;=$A21)))</f>
        <v>#N/A</v>
      </c>
      <c r="E21" s="13" t="e">
        <f t="array" ref="E21">IF(OR(ISERROR(E$2),$A21&gt;E$3),NA(),SUM(recovery_data[Recovery Parts]*(recovery_data[Vintage ID]=E$1)*(recovery_data[Period]&lt;=$A21)))</f>
        <v>#N/A</v>
      </c>
      <c r="F21" s="13" t="e">
        <f t="array" ref="F21">IF(OR(ISERROR(F$2),$A21&gt;F$3),NA(),SUM(recovery_data[Recovery Parts]*(recovery_data[Vintage ID]=F$1)*(recovery_data[Period]&lt;=$A21)))</f>
        <v>#N/A</v>
      </c>
      <c r="G21" s="13" t="e">
        <f t="array" ref="G21">IF(OR(ISERROR(G$2),$A21&gt;G$3),NA(),SUM(recovery_data[Recovery Parts]*(recovery_data[Vintage ID]=G$1)*(recovery_data[Period]&lt;=$A21)))</f>
        <v>#N/A</v>
      </c>
      <c r="H21" s="13" t="e">
        <f t="array" ref="H21">IF(OR(ISERROR(H$2),$A21&gt;H$3),NA(),SUM(recovery_data[Recovery Parts]*(recovery_data[Vintage ID]=H$1)*(recovery_data[Period]&lt;=$A21)))</f>
        <v>#N/A</v>
      </c>
      <c r="I21" s="13" t="e">
        <f t="array" ref="I21">IF(OR(ISERROR(I$2),$A21&gt;I$3),NA(),SUM(recovery_data[Recovery Parts]*(recovery_data[Vintage ID]=I$1)*(recovery_data[Period]&lt;=$A21)))</f>
        <v>#N/A</v>
      </c>
      <c r="J21" s="13" t="e">
        <f t="array" ref="J21">IF(OR(ISERROR(J$2),$A21&gt;J$3),NA(),SUM(recovery_data[Recovery Parts]*(recovery_data[Vintage ID]=J$1)*(recovery_data[Period]&lt;=$A21)))</f>
        <v>#N/A</v>
      </c>
      <c r="K21" s="13" t="e">
        <f t="array" ref="K21">IF(OR(ISERROR(K$2),$A21&gt;K$3),NA(),SUM(recovery_data[Recovery Parts]*(recovery_data[Vintage ID]=K$1)*(recovery_data[Period]&lt;=$A21)))</f>
        <v>#N/A</v>
      </c>
      <c r="L21" s="13" t="e">
        <f t="array" ref="L21">IF(OR(ISERROR(L$2),$A21&gt;L$3),NA(),SUM(recovery_data[Recovery Parts]*(recovery_data[Vintage ID]=L$1)*(recovery_data[Period]&lt;=$A21)))</f>
        <v>#N/A</v>
      </c>
      <c r="M21" s="13" t="e">
        <f t="array" ref="M21">IF(OR(ISERROR(M$2),$A21&gt;M$3),NA(),SUM(recovery_data[Recovery Parts]*(recovery_data[Vintage ID]=M$1)*(recovery_data[Period]&lt;=$A21)))</f>
        <v>#N/A</v>
      </c>
      <c r="N21" s="13" t="e">
        <f t="array" ref="N21">IF(OR(ISERROR(N$2),$A21&gt;N$3),NA(),SUM(recovery_data[Recovery Parts]*(recovery_data[Vintage ID]=N$1)*(recovery_data[Period]&lt;=$A21)))</f>
        <v>#N/A</v>
      </c>
      <c r="O21" s="13" t="e">
        <f t="array" ref="O21">IF(OR(ISERROR(O$2),$A21&gt;O$3),NA(),SUM(recovery_data[Recovery Parts]*(recovery_data[Vintage ID]=O$1)*(recovery_data[Period]&lt;=$A21)))</f>
        <v>#N/A</v>
      </c>
      <c r="P21" s="13" t="e">
        <f t="array" ref="P21">IF(OR(ISERROR(P$2),$A21&gt;P$3),NA(),SUM(recovery_data[Recovery Parts]*(recovery_data[Vintage ID]=P$1)*(recovery_data[Period]&lt;=$A21)))</f>
        <v>#N/A</v>
      </c>
      <c r="Q21" s="13" t="e">
        <f t="array" ref="Q21">IF(OR(ISERROR(Q$2),$A21&gt;Q$3),NA(),SUM(recovery_data[Recovery Parts]*(recovery_data[Vintage ID]=Q$1)*(recovery_data[Period]&lt;=$A21)))</f>
        <v>#N/A</v>
      </c>
      <c r="R21" s="13" t="e">
        <f t="array" ref="R21">IF(OR(ISERROR(R$2),$A21&gt;R$3),NA(),SUM(recovery_data[Recovery Parts]*(recovery_data[Vintage ID]=R$1)*(recovery_data[Period]&lt;=$A21)))</f>
        <v>#N/A</v>
      </c>
      <c r="S21" s="13" t="e">
        <f t="array" ref="S21">IF(OR(ISERROR(S$2),$A21&gt;S$3),NA(),SUM(recovery_data[Recovery Parts]*(recovery_data[Vintage ID]=S$1)*(recovery_data[Period]&lt;=$A21)))</f>
        <v>#N/A</v>
      </c>
      <c r="T21" s="13" t="e">
        <f t="array" ref="T21">IF(OR(ISERROR(T$2),$A21&gt;T$3),NA(),SUM(recovery_data[Recovery Parts]*(recovery_data[Vintage ID]=T$1)*(recovery_data[Period]&lt;=$A21)))</f>
        <v>#N/A</v>
      </c>
      <c r="U21" s="14" t="e">
        <f t="array" ref="U21">IF(OR(ISERROR(U$2),$A21&gt;U$3),NA(),SUM(recovery_data[Recovery Parts]*(recovery_data[Vintage ID]=U$1)*(recovery_data[Period]&lt;=$A21)))</f>
        <v>#N/A</v>
      </c>
    </row>
    <row r="22" spans="1:21" x14ac:dyDescent="0.3">
      <c r="A22">
        <v>18</v>
      </c>
      <c r="B22" s="15" t="e">
        <f t="array" ref="B22">IF(OR(ISERROR(B$2),$A22&gt;B$3),NA(),SUM(recovery_data[Recovery Parts]*(recovery_data[Vintage ID]=B$1)*(recovery_data[Period]&lt;=$A22)))</f>
        <v>#N/A</v>
      </c>
      <c r="C22" s="16" t="e">
        <f t="array" ref="C22">IF(OR(ISERROR(C$2),$A22&gt;C$3),NA(),SUM(recovery_data[Recovery Parts]*(recovery_data[Vintage ID]=C$1)*(recovery_data[Period]&lt;=$A22)))</f>
        <v>#N/A</v>
      </c>
      <c r="D22" s="16" t="e">
        <f t="array" ref="D22">IF(OR(ISERROR(D$2),$A22&gt;D$3),NA(),SUM(recovery_data[Recovery Parts]*(recovery_data[Vintage ID]=D$1)*(recovery_data[Period]&lt;=$A22)))</f>
        <v>#N/A</v>
      </c>
      <c r="E22" s="16" t="e">
        <f t="array" ref="E22">IF(OR(ISERROR(E$2),$A22&gt;E$3),NA(),SUM(recovery_data[Recovery Parts]*(recovery_data[Vintage ID]=E$1)*(recovery_data[Period]&lt;=$A22)))</f>
        <v>#N/A</v>
      </c>
      <c r="F22" s="16" t="e">
        <f t="array" ref="F22">IF(OR(ISERROR(F$2),$A22&gt;F$3),NA(),SUM(recovery_data[Recovery Parts]*(recovery_data[Vintage ID]=F$1)*(recovery_data[Period]&lt;=$A22)))</f>
        <v>#N/A</v>
      </c>
      <c r="G22" s="16" t="e">
        <f t="array" ref="G22">IF(OR(ISERROR(G$2),$A22&gt;G$3),NA(),SUM(recovery_data[Recovery Parts]*(recovery_data[Vintage ID]=G$1)*(recovery_data[Period]&lt;=$A22)))</f>
        <v>#N/A</v>
      </c>
      <c r="H22" s="16" t="e">
        <f t="array" ref="H22">IF(OR(ISERROR(H$2),$A22&gt;H$3),NA(),SUM(recovery_data[Recovery Parts]*(recovery_data[Vintage ID]=H$1)*(recovery_data[Period]&lt;=$A22)))</f>
        <v>#N/A</v>
      </c>
      <c r="I22" s="16" t="e">
        <f t="array" ref="I22">IF(OR(ISERROR(I$2),$A22&gt;I$3),NA(),SUM(recovery_data[Recovery Parts]*(recovery_data[Vintage ID]=I$1)*(recovery_data[Period]&lt;=$A22)))</f>
        <v>#N/A</v>
      </c>
      <c r="J22" s="16" t="e">
        <f t="array" ref="J22">IF(OR(ISERROR(J$2),$A22&gt;J$3),NA(),SUM(recovery_data[Recovery Parts]*(recovery_data[Vintage ID]=J$1)*(recovery_data[Period]&lt;=$A22)))</f>
        <v>#N/A</v>
      </c>
      <c r="K22" s="16" t="e">
        <f t="array" ref="K22">IF(OR(ISERROR(K$2),$A22&gt;K$3),NA(),SUM(recovery_data[Recovery Parts]*(recovery_data[Vintage ID]=K$1)*(recovery_data[Period]&lt;=$A22)))</f>
        <v>#N/A</v>
      </c>
      <c r="L22" s="16" t="e">
        <f t="array" ref="L22">IF(OR(ISERROR(L$2),$A22&gt;L$3),NA(),SUM(recovery_data[Recovery Parts]*(recovery_data[Vintage ID]=L$1)*(recovery_data[Period]&lt;=$A22)))</f>
        <v>#N/A</v>
      </c>
      <c r="M22" s="16" t="e">
        <f t="array" ref="M22">IF(OR(ISERROR(M$2),$A22&gt;M$3),NA(),SUM(recovery_data[Recovery Parts]*(recovery_data[Vintage ID]=M$1)*(recovery_data[Period]&lt;=$A22)))</f>
        <v>#N/A</v>
      </c>
      <c r="N22" s="16" t="e">
        <f t="array" ref="N22">IF(OR(ISERROR(N$2),$A22&gt;N$3),NA(),SUM(recovery_data[Recovery Parts]*(recovery_data[Vintage ID]=N$1)*(recovery_data[Period]&lt;=$A22)))</f>
        <v>#N/A</v>
      </c>
      <c r="O22" s="16" t="e">
        <f t="array" ref="O22">IF(OR(ISERROR(O$2),$A22&gt;O$3),NA(),SUM(recovery_data[Recovery Parts]*(recovery_data[Vintage ID]=O$1)*(recovery_data[Period]&lt;=$A22)))</f>
        <v>#N/A</v>
      </c>
      <c r="P22" s="16" t="e">
        <f t="array" ref="P22">IF(OR(ISERROR(P$2),$A22&gt;P$3),NA(),SUM(recovery_data[Recovery Parts]*(recovery_data[Vintage ID]=P$1)*(recovery_data[Period]&lt;=$A22)))</f>
        <v>#N/A</v>
      </c>
      <c r="Q22" s="16" t="e">
        <f t="array" ref="Q22">IF(OR(ISERROR(Q$2),$A22&gt;Q$3),NA(),SUM(recovery_data[Recovery Parts]*(recovery_data[Vintage ID]=Q$1)*(recovery_data[Period]&lt;=$A22)))</f>
        <v>#N/A</v>
      </c>
      <c r="R22" s="16" t="e">
        <f t="array" ref="R22">IF(OR(ISERROR(R$2),$A22&gt;R$3),NA(),SUM(recovery_data[Recovery Parts]*(recovery_data[Vintage ID]=R$1)*(recovery_data[Period]&lt;=$A22)))</f>
        <v>#N/A</v>
      </c>
      <c r="S22" s="16" t="e">
        <f t="array" ref="S22">IF(OR(ISERROR(S$2),$A22&gt;S$3),NA(),SUM(recovery_data[Recovery Parts]*(recovery_data[Vintage ID]=S$1)*(recovery_data[Period]&lt;=$A22)))</f>
        <v>#N/A</v>
      </c>
      <c r="T22" s="16" t="e">
        <f t="array" ref="T22">IF(OR(ISERROR(T$2),$A22&gt;T$3),NA(),SUM(recovery_data[Recovery Parts]*(recovery_data[Vintage ID]=T$1)*(recovery_data[Period]&lt;=$A22)))</f>
        <v>#N/A</v>
      </c>
      <c r="U22" s="17" t="e">
        <f t="array" ref="U22">IF(OR(ISERROR(U$2),$A22&gt;U$3),NA(),SUM(recovery_data[Recovery Parts]*(recovery_data[Vintage ID]=U$1)*(recovery_data[Period]&lt;=$A22)))</f>
        <v>#N/A</v>
      </c>
    </row>
    <row r="23" spans="1:21" x14ac:dyDescent="0.3">
      <c r="A23">
        <v>19</v>
      </c>
      <c r="B23" s="12" t="e">
        <f t="array" ref="B23">IF(OR(ISERROR(B$2),$A23&gt;B$3),NA(),SUM(recovery_data[Recovery Parts]*(recovery_data[Vintage ID]=B$1)*(recovery_data[Period]&lt;=$A23)))</f>
        <v>#N/A</v>
      </c>
      <c r="C23" s="13" t="e">
        <f t="array" ref="C23">IF(OR(ISERROR(C$2),$A23&gt;C$3),NA(),SUM(recovery_data[Recovery Parts]*(recovery_data[Vintage ID]=C$1)*(recovery_data[Period]&lt;=$A23)))</f>
        <v>#N/A</v>
      </c>
      <c r="D23" s="13" t="e">
        <f t="array" ref="D23">IF(OR(ISERROR(D$2),$A23&gt;D$3),NA(),SUM(recovery_data[Recovery Parts]*(recovery_data[Vintage ID]=D$1)*(recovery_data[Period]&lt;=$A23)))</f>
        <v>#N/A</v>
      </c>
      <c r="E23" s="13" t="e">
        <f t="array" ref="E23">IF(OR(ISERROR(E$2),$A23&gt;E$3),NA(),SUM(recovery_data[Recovery Parts]*(recovery_data[Vintage ID]=E$1)*(recovery_data[Period]&lt;=$A23)))</f>
        <v>#N/A</v>
      </c>
      <c r="F23" s="13" t="e">
        <f t="array" ref="F23">IF(OR(ISERROR(F$2),$A23&gt;F$3),NA(),SUM(recovery_data[Recovery Parts]*(recovery_data[Vintage ID]=F$1)*(recovery_data[Period]&lt;=$A23)))</f>
        <v>#N/A</v>
      </c>
      <c r="G23" s="13" t="e">
        <f t="array" ref="G23">IF(OR(ISERROR(G$2),$A23&gt;G$3),NA(),SUM(recovery_data[Recovery Parts]*(recovery_data[Vintage ID]=G$1)*(recovery_data[Period]&lt;=$A23)))</f>
        <v>#N/A</v>
      </c>
      <c r="H23" s="13" t="e">
        <f t="array" ref="H23">IF(OR(ISERROR(H$2),$A23&gt;H$3),NA(),SUM(recovery_data[Recovery Parts]*(recovery_data[Vintage ID]=H$1)*(recovery_data[Period]&lt;=$A23)))</f>
        <v>#N/A</v>
      </c>
      <c r="I23" s="13" t="e">
        <f t="array" ref="I23">IF(OR(ISERROR(I$2),$A23&gt;I$3),NA(),SUM(recovery_data[Recovery Parts]*(recovery_data[Vintage ID]=I$1)*(recovery_data[Period]&lt;=$A23)))</f>
        <v>#N/A</v>
      </c>
      <c r="J23" s="13" t="e">
        <f t="array" ref="J23">IF(OR(ISERROR(J$2),$A23&gt;J$3),NA(),SUM(recovery_data[Recovery Parts]*(recovery_data[Vintage ID]=J$1)*(recovery_data[Period]&lt;=$A23)))</f>
        <v>#N/A</v>
      </c>
      <c r="K23" s="13" t="e">
        <f t="array" ref="K23">IF(OR(ISERROR(K$2),$A23&gt;K$3),NA(),SUM(recovery_data[Recovery Parts]*(recovery_data[Vintage ID]=K$1)*(recovery_data[Period]&lt;=$A23)))</f>
        <v>#N/A</v>
      </c>
      <c r="L23" s="13" t="e">
        <f t="array" ref="L23">IF(OR(ISERROR(L$2),$A23&gt;L$3),NA(),SUM(recovery_data[Recovery Parts]*(recovery_data[Vintage ID]=L$1)*(recovery_data[Period]&lt;=$A23)))</f>
        <v>#N/A</v>
      </c>
      <c r="M23" s="13" t="e">
        <f t="array" ref="M23">IF(OR(ISERROR(M$2),$A23&gt;M$3),NA(),SUM(recovery_data[Recovery Parts]*(recovery_data[Vintage ID]=M$1)*(recovery_data[Period]&lt;=$A23)))</f>
        <v>#N/A</v>
      </c>
      <c r="N23" s="13" t="e">
        <f t="array" ref="N23">IF(OR(ISERROR(N$2),$A23&gt;N$3),NA(),SUM(recovery_data[Recovery Parts]*(recovery_data[Vintage ID]=N$1)*(recovery_data[Period]&lt;=$A23)))</f>
        <v>#N/A</v>
      </c>
      <c r="O23" s="13" t="e">
        <f t="array" ref="O23">IF(OR(ISERROR(O$2),$A23&gt;O$3),NA(),SUM(recovery_data[Recovery Parts]*(recovery_data[Vintage ID]=O$1)*(recovery_data[Period]&lt;=$A23)))</f>
        <v>#N/A</v>
      </c>
      <c r="P23" s="13" t="e">
        <f t="array" ref="P23">IF(OR(ISERROR(P$2),$A23&gt;P$3),NA(),SUM(recovery_data[Recovery Parts]*(recovery_data[Vintage ID]=P$1)*(recovery_data[Period]&lt;=$A23)))</f>
        <v>#N/A</v>
      </c>
      <c r="Q23" s="13" t="e">
        <f t="array" ref="Q23">IF(OR(ISERROR(Q$2),$A23&gt;Q$3),NA(),SUM(recovery_data[Recovery Parts]*(recovery_data[Vintage ID]=Q$1)*(recovery_data[Period]&lt;=$A23)))</f>
        <v>#N/A</v>
      </c>
      <c r="R23" s="13" t="e">
        <f t="array" ref="R23">IF(OR(ISERROR(R$2),$A23&gt;R$3),NA(),SUM(recovery_data[Recovery Parts]*(recovery_data[Vintage ID]=R$1)*(recovery_data[Period]&lt;=$A23)))</f>
        <v>#N/A</v>
      </c>
      <c r="S23" s="13" t="e">
        <f t="array" ref="S23">IF(OR(ISERROR(S$2),$A23&gt;S$3),NA(),SUM(recovery_data[Recovery Parts]*(recovery_data[Vintage ID]=S$1)*(recovery_data[Period]&lt;=$A23)))</f>
        <v>#N/A</v>
      </c>
      <c r="T23" s="13" t="e">
        <f t="array" ref="T23">IF(OR(ISERROR(T$2),$A23&gt;T$3),NA(),SUM(recovery_data[Recovery Parts]*(recovery_data[Vintage ID]=T$1)*(recovery_data[Period]&lt;=$A23)))</f>
        <v>#N/A</v>
      </c>
      <c r="U23" s="14" t="e">
        <f t="array" ref="U23">IF(OR(ISERROR(U$2),$A23&gt;U$3),NA(),SUM(recovery_data[Recovery Parts]*(recovery_data[Vintage ID]=U$1)*(recovery_data[Period]&lt;=$A23)))</f>
        <v>#N/A</v>
      </c>
    </row>
    <row r="24" spans="1:21" x14ac:dyDescent="0.3">
      <c r="A24">
        <v>20</v>
      </c>
      <c r="B24" s="15" t="e">
        <f t="array" ref="B24">IF(OR(ISERROR(B$2),$A24&gt;B$3),NA(),SUM(recovery_data[Recovery Parts]*(recovery_data[Vintage ID]=B$1)*(recovery_data[Period]&lt;=$A24)))</f>
        <v>#N/A</v>
      </c>
      <c r="C24" s="16" t="e">
        <f t="array" ref="C24">IF(OR(ISERROR(C$2),$A24&gt;C$3),NA(),SUM(recovery_data[Recovery Parts]*(recovery_data[Vintage ID]=C$1)*(recovery_data[Period]&lt;=$A24)))</f>
        <v>#N/A</v>
      </c>
      <c r="D24" s="16" t="e">
        <f t="array" ref="D24">IF(OR(ISERROR(D$2),$A24&gt;D$3),NA(),SUM(recovery_data[Recovery Parts]*(recovery_data[Vintage ID]=D$1)*(recovery_data[Period]&lt;=$A24)))</f>
        <v>#N/A</v>
      </c>
      <c r="E24" s="16" t="e">
        <f t="array" ref="E24">IF(OR(ISERROR(E$2),$A24&gt;E$3),NA(),SUM(recovery_data[Recovery Parts]*(recovery_data[Vintage ID]=E$1)*(recovery_data[Period]&lt;=$A24)))</f>
        <v>#N/A</v>
      </c>
      <c r="F24" s="16" t="e">
        <f t="array" ref="F24">IF(OR(ISERROR(F$2),$A24&gt;F$3),NA(),SUM(recovery_data[Recovery Parts]*(recovery_data[Vintage ID]=F$1)*(recovery_data[Period]&lt;=$A24)))</f>
        <v>#N/A</v>
      </c>
      <c r="G24" s="16" t="e">
        <f t="array" ref="G24">IF(OR(ISERROR(G$2),$A24&gt;G$3),NA(),SUM(recovery_data[Recovery Parts]*(recovery_data[Vintage ID]=G$1)*(recovery_data[Period]&lt;=$A24)))</f>
        <v>#N/A</v>
      </c>
      <c r="H24" s="16" t="e">
        <f t="array" ref="H24">IF(OR(ISERROR(H$2),$A24&gt;H$3),NA(),SUM(recovery_data[Recovery Parts]*(recovery_data[Vintage ID]=H$1)*(recovery_data[Period]&lt;=$A24)))</f>
        <v>#N/A</v>
      </c>
      <c r="I24" s="16" t="e">
        <f t="array" ref="I24">IF(OR(ISERROR(I$2),$A24&gt;I$3),NA(),SUM(recovery_data[Recovery Parts]*(recovery_data[Vintage ID]=I$1)*(recovery_data[Period]&lt;=$A24)))</f>
        <v>#N/A</v>
      </c>
      <c r="J24" s="16" t="e">
        <f t="array" ref="J24">IF(OR(ISERROR(J$2),$A24&gt;J$3),NA(),SUM(recovery_data[Recovery Parts]*(recovery_data[Vintage ID]=J$1)*(recovery_data[Period]&lt;=$A24)))</f>
        <v>#N/A</v>
      </c>
      <c r="K24" s="16" t="e">
        <f t="array" ref="K24">IF(OR(ISERROR(K$2),$A24&gt;K$3),NA(),SUM(recovery_data[Recovery Parts]*(recovery_data[Vintage ID]=K$1)*(recovery_data[Period]&lt;=$A24)))</f>
        <v>#N/A</v>
      </c>
      <c r="L24" s="16" t="e">
        <f t="array" ref="L24">IF(OR(ISERROR(L$2),$A24&gt;L$3),NA(),SUM(recovery_data[Recovery Parts]*(recovery_data[Vintage ID]=L$1)*(recovery_data[Period]&lt;=$A24)))</f>
        <v>#N/A</v>
      </c>
      <c r="M24" s="16" t="e">
        <f t="array" ref="M24">IF(OR(ISERROR(M$2),$A24&gt;M$3),NA(),SUM(recovery_data[Recovery Parts]*(recovery_data[Vintage ID]=M$1)*(recovery_data[Period]&lt;=$A24)))</f>
        <v>#N/A</v>
      </c>
      <c r="N24" s="16" t="e">
        <f t="array" ref="N24">IF(OR(ISERROR(N$2),$A24&gt;N$3),NA(),SUM(recovery_data[Recovery Parts]*(recovery_data[Vintage ID]=N$1)*(recovery_data[Period]&lt;=$A24)))</f>
        <v>#N/A</v>
      </c>
      <c r="O24" s="16" t="e">
        <f t="array" ref="O24">IF(OR(ISERROR(O$2),$A24&gt;O$3),NA(),SUM(recovery_data[Recovery Parts]*(recovery_data[Vintage ID]=O$1)*(recovery_data[Period]&lt;=$A24)))</f>
        <v>#N/A</v>
      </c>
      <c r="P24" s="16" t="e">
        <f t="array" ref="P24">IF(OR(ISERROR(P$2),$A24&gt;P$3),NA(),SUM(recovery_data[Recovery Parts]*(recovery_data[Vintage ID]=P$1)*(recovery_data[Period]&lt;=$A24)))</f>
        <v>#N/A</v>
      </c>
      <c r="Q24" s="16" t="e">
        <f t="array" ref="Q24">IF(OR(ISERROR(Q$2),$A24&gt;Q$3),NA(),SUM(recovery_data[Recovery Parts]*(recovery_data[Vintage ID]=Q$1)*(recovery_data[Period]&lt;=$A24)))</f>
        <v>#N/A</v>
      </c>
      <c r="R24" s="16" t="e">
        <f t="array" ref="R24">IF(OR(ISERROR(R$2),$A24&gt;R$3),NA(),SUM(recovery_data[Recovery Parts]*(recovery_data[Vintage ID]=R$1)*(recovery_data[Period]&lt;=$A24)))</f>
        <v>#N/A</v>
      </c>
      <c r="S24" s="16" t="e">
        <f t="array" ref="S24">IF(OR(ISERROR(S$2),$A24&gt;S$3),NA(),SUM(recovery_data[Recovery Parts]*(recovery_data[Vintage ID]=S$1)*(recovery_data[Period]&lt;=$A24)))</f>
        <v>#N/A</v>
      </c>
      <c r="T24" s="16" t="e">
        <f t="array" ref="T24">IF(OR(ISERROR(T$2),$A24&gt;T$3),NA(),SUM(recovery_data[Recovery Parts]*(recovery_data[Vintage ID]=T$1)*(recovery_data[Period]&lt;=$A24)))</f>
        <v>#N/A</v>
      </c>
      <c r="U24" s="17" t="e">
        <f t="array" ref="U24">IF(OR(ISERROR(U$2),$A24&gt;U$3),NA(),SUM(recovery_data[Recovery Parts]*(recovery_data[Vintage ID]=U$1)*(recovery_data[Period]&lt;=$A24)))</f>
        <v>#N/A</v>
      </c>
    </row>
    <row r="25" spans="1:21" x14ac:dyDescent="0.3">
      <c r="A25">
        <v>21</v>
      </c>
      <c r="B25" s="12" t="e">
        <f t="array" ref="B25">IF(OR(ISERROR(B$2),$A25&gt;B$3),NA(),SUM(recovery_data[Recovery Parts]*(recovery_data[Vintage ID]=B$1)*(recovery_data[Period]&lt;=$A25)))</f>
        <v>#N/A</v>
      </c>
      <c r="C25" s="13" t="e">
        <f t="array" ref="C25">IF(OR(ISERROR(C$2),$A25&gt;C$3),NA(),SUM(recovery_data[Recovery Parts]*(recovery_data[Vintage ID]=C$1)*(recovery_data[Period]&lt;=$A25)))</f>
        <v>#N/A</v>
      </c>
      <c r="D25" s="13" t="e">
        <f t="array" ref="D25">IF(OR(ISERROR(D$2),$A25&gt;D$3),NA(),SUM(recovery_data[Recovery Parts]*(recovery_data[Vintage ID]=D$1)*(recovery_data[Period]&lt;=$A25)))</f>
        <v>#N/A</v>
      </c>
      <c r="E25" s="13" t="e">
        <f t="array" ref="E25">IF(OR(ISERROR(E$2),$A25&gt;E$3),NA(),SUM(recovery_data[Recovery Parts]*(recovery_data[Vintage ID]=E$1)*(recovery_data[Period]&lt;=$A25)))</f>
        <v>#N/A</v>
      </c>
      <c r="F25" s="13" t="e">
        <f t="array" ref="F25">IF(OR(ISERROR(F$2),$A25&gt;F$3),NA(),SUM(recovery_data[Recovery Parts]*(recovery_data[Vintage ID]=F$1)*(recovery_data[Period]&lt;=$A25)))</f>
        <v>#N/A</v>
      </c>
      <c r="G25" s="13" t="e">
        <f t="array" ref="G25">IF(OR(ISERROR(G$2),$A25&gt;G$3),NA(),SUM(recovery_data[Recovery Parts]*(recovery_data[Vintage ID]=G$1)*(recovery_data[Period]&lt;=$A25)))</f>
        <v>#N/A</v>
      </c>
      <c r="H25" s="13" t="e">
        <f t="array" ref="H25">IF(OR(ISERROR(H$2),$A25&gt;H$3),NA(),SUM(recovery_data[Recovery Parts]*(recovery_data[Vintage ID]=H$1)*(recovery_data[Period]&lt;=$A25)))</f>
        <v>#N/A</v>
      </c>
      <c r="I25" s="13" t="e">
        <f t="array" ref="I25">IF(OR(ISERROR(I$2),$A25&gt;I$3),NA(),SUM(recovery_data[Recovery Parts]*(recovery_data[Vintage ID]=I$1)*(recovery_data[Period]&lt;=$A25)))</f>
        <v>#N/A</v>
      </c>
      <c r="J25" s="13" t="e">
        <f t="array" ref="J25">IF(OR(ISERROR(J$2),$A25&gt;J$3),NA(),SUM(recovery_data[Recovery Parts]*(recovery_data[Vintage ID]=J$1)*(recovery_data[Period]&lt;=$A25)))</f>
        <v>#N/A</v>
      </c>
      <c r="K25" s="13" t="e">
        <f t="array" ref="K25">IF(OR(ISERROR(K$2),$A25&gt;K$3),NA(),SUM(recovery_data[Recovery Parts]*(recovery_data[Vintage ID]=K$1)*(recovery_data[Period]&lt;=$A25)))</f>
        <v>#N/A</v>
      </c>
      <c r="L25" s="13" t="e">
        <f t="array" ref="L25">IF(OR(ISERROR(L$2),$A25&gt;L$3),NA(),SUM(recovery_data[Recovery Parts]*(recovery_data[Vintage ID]=L$1)*(recovery_data[Period]&lt;=$A25)))</f>
        <v>#N/A</v>
      </c>
      <c r="M25" s="13" t="e">
        <f t="array" ref="M25">IF(OR(ISERROR(M$2),$A25&gt;M$3),NA(),SUM(recovery_data[Recovery Parts]*(recovery_data[Vintage ID]=M$1)*(recovery_data[Period]&lt;=$A25)))</f>
        <v>#N/A</v>
      </c>
      <c r="N25" s="13" t="e">
        <f t="array" ref="N25">IF(OR(ISERROR(N$2),$A25&gt;N$3),NA(),SUM(recovery_data[Recovery Parts]*(recovery_data[Vintage ID]=N$1)*(recovery_data[Period]&lt;=$A25)))</f>
        <v>#N/A</v>
      </c>
      <c r="O25" s="13" t="e">
        <f t="array" ref="O25">IF(OR(ISERROR(O$2),$A25&gt;O$3),NA(),SUM(recovery_data[Recovery Parts]*(recovery_data[Vintage ID]=O$1)*(recovery_data[Period]&lt;=$A25)))</f>
        <v>#N/A</v>
      </c>
      <c r="P25" s="13" t="e">
        <f t="array" ref="P25">IF(OR(ISERROR(P$2),$A25&gt;P$3),NA(),SUM(recovery_data[Recovery Parts]*(recovery_data[Vintage ID]=P$1)*(recovery_data[Period]&lt;=$A25)))</f>
        <v>#N/A</v>
      </c>
      <c r="Q25" s="13" t="e">
        <f t="array" ref="Q25">IF(OR(ISERROR(Q$2),$A25&gt;Q$3),NA(),SUM(recovery_data[Recovery Parts]*(recovery_data[Vintage ID]=Q$1)*(recovery_data[Period]&lt;=$A25)))</f>
        <v>#N/A</v>
      </c>
      <c r="R25" s="13" t="e">
        <f t="array" ref="R25">IF(OR(ISERROR(R$2),$A25&gt;R$3),NA(),SUM(recovery_data[Recovery Parts]*(recovery_data[Vintage ID]=R$1)*(recovery_data[Period]&lt;=$A25)))</f>
        <v>#N/A</v>
      </c>
      <c r="S25" s="13" t="e">
        <f t="array" ref="S25">IF(OR(ISERROR(S$2),$A25&gt;S$3),NA(),SUM(recovery_data[Recovery Parts]*(recovery_data[Vintage ID]=S$1)*(recovery_data[Period]&lt;=$A25)))</f>
        <v>#N/A</v>
      </c>
      <c r="T25" s="13" t="e">
        <f t="array" ref="T25">IF(OR(ISERROR(T$2),$A25&gt;T$3),NA(),SUM(recovery_data[Recovery Parts]*(recovery_data[Vintage ID]=T$1)*(recovery_data[Period]&lt;=$A25)))</f>
        <v>#N/A</v>
      </c>
      <c r="U25" s="14" t="e">
        <f t="array" ref="U25">IF(OR(ISERROR(U$2),$A25&gt;U$3),NA(),SUM(recovery_data[Recovery Parts]*(recovery_data[Vintage ID]=U$1)*(recovery_data[Period]&lt;=$A25)))</f>
        <v>#N/A</v>
      </c>
    </row>
    <row r="26" spans="1:21" x14ac:dyDescent="0.3">
      <c r="A26">
        <v>22</v>
      </c>
      <c r="B26" s="15" t="e">
        <f t="array" ref="B26">IF(OR(ISERROR(B$2),$A26&gt;B$3),NA(),SUM(recovery_data[Recovery Parts]*(recovery_data[Vintage ID]=B$1)*(recovery_data[Period]&lt;=$A26)))</f>
        <v>#N/A</v>
      </c>
      <c r="C26" s="16" t="e">
        <f t="array" ref="C26">IF(OR(ISERROR(C$2),$A26&gt;C$3),NA(),SUM(recovery_data[Recovery Parts]*(recovery_data[Vintage ID]=C$1)*(recovery_data[Period]&lt;=$A26)))</f>
        <v>#N/A</v>
      </c>
      <c r="D26" s="16" t="e">
        <f t="array" ref="D26">IF(OR(ISERROR(D$2),$A26&gt;D$3),NA(),SUM(recovery_data[Recovery Parts]*(recovery_data[Vintage ID]=D$1)*(recovery_data[Period]&lt;=$A26)))</f>
        <v>#N/A</v>
      </c>
      <c r="E26" s="16" t="e">
        <f t="array" ref="E26">IF(OR(ISERROR(E$2),$A26&gt;E$3),NA(),SUM(recovery_data[Recovery Parts]*(recovery_data[Vintage ID]=E$1)*(recovery_data[Period]&lt;=$A26)))</f>
        <v>#N/A</v>
      </c>
      <c r="F26" s="16" t="e">
        <f t="array" ref="F26">IF(OR(ISERROR(F$2),$A26&gt;F$3),NA(),SUM(recovery_data[Recovery Parts]*(recovery_data[Vintage ID]=F$1)*(recovery_data[Period]&lt;=$A26)))</f>
        <v>#N/A</v>
      </c>
      <c r="G26" s="16" t="e">
        <f t="array" ref="G26">IF(OR(ISERROR(G$2),$A26&gt;G$3),NA(),SUM(recovery_data[Recovery Parts]*(recovery_data[Vintage ID]=G$1)*(recovery_data[Period]&lt;=$A26)))</f>
        <v>#N/A</v>
      </c>
      <c r="H26" s="16" t="e">
        <f t="array" ref="H26">IF(OR(ISERROR(H$2),$A26&gt;H$3),NA(),SUM(recovery_data[Recovery Parts]*(recovery_data[Vintage ID]=H$1)*(recovery_data[Period]&lt;=$A26)))</f>
        <v>#N/A</v>
      </c>
      <c r="I26" s="16" t="e">
        <f t="array" ref="I26">IF(OR(ISERROR(I$2),$A26&gt;I$3),NA(),SUM(recovery_data[Recovery Parts]*(recovery_data[Vintage ID]=I$1)*(recovery_data[Period]&lt;=$A26)))</f>
        <v>#N/A</v>
      </c>
      <c r="J26" s="16" t="e">
        <f t="array" ref="J26">IF(OR(ISERROR(J$2),$A26&gt;J$3),NA(),SUM(recovery_data[Recovery Parts]*(recovery_data[Vintage ID]=J$1)*(recovery_data[Period]&lt;=$A26)))</f>
        <v>#N/A</v>
      </c>
      <c r="K26" s="16" t="e">
        <f t="array" ref="K26">IF(OR(ISERROR(K$2),$A26&gt;K$3),NA(),SUM(recovery_data[Recovery Parts]*(recovery_data[Vintage ID]=K$1)*(recovery_data[Period]&lt;=$A26)))</f>
        <v>#N/A</v>
      </c>
      <c r="L26" s="16" t="e">
        <f t="array" ref="L26">IF(OR(ISERROR(L$2),$A26&gt;L$3),NA(),SUM(recovery_data[Recovery Parts]*(recovery_data[Vintage ID]=L$1)*(recovery_data[Period]&lt;=$A26)))</f>
        <v>#N/A</v>
      </c>
      <c r="M26" s="16" t="e">
        <f t="array" ref="M26">IF(OR(ISERROR(M$2),$A26&gt;M$3),NA(),SUM(recovery_data[Recovery Parts]*(recovery_data[Vintage ID]=M$1)*(recovery_data[Period]&lt;=$A26)))</f>
        <v>#N/A</v>
      </c>
      <c r="N26" s="16" t="e">
        <f t="array" ref="N26">IF(OR(ISERROR(N$2),$A26&gt;N$3),NA(),SUM(recovery_data[Recovery Parts]*(recovery_data[Vintage ID]=N$1)*(recovery_data[Period]&lt;=$A26)))</f>
        <v>#N/A</v>
      </c>
      <c r="O26" s="16" t="e">
        <f t="array" ref="O26">IF(OR(ISERROR(O$2),$A26&gt;O$3),NA(),SUM(recovery_data[Recovery Parts]*(recovery_data[Vintage ID]=O$1)*(recovery_data[Period]&lt;=$A26)))</f>
        <v>#N/A</v>
      </c>
      <c r="P26" s="16" t="e">
        <f t="array" ref="P26">IF(OR(ISERROR(P$2),$A26&gt;P$3),NA(),SUM(recovery_data[Recovery Parts]*(recovery_data[Vintage ID]=P$1)*(recovery_data[Period]&lt;=$A26)))</f>
        <v>#N/A</v>
      </c>
      <c r="Q26" s="16" t="e">
        <f t="array" ref="Q26">IF(OR(ISERROR(Q$2),$A26&gt;Q$3),NA(),SUM(recovery_data[Recovery Parts]*(recovery_data[Vintage ID]=Q$1)*(recovery_data[Period]&lt;=$A26)))</f>
        <v>#N/A</v>
      </c>
      <c r="R26" s="16" t="e">
        <f t="array" ref="R26">IF(OR(ISERROR(R$2),$A26&gt;R$3),NA(),SUM(recovery_data[Recovery Parts]*(recovery_data[Vintage ID]=R$1)*(recovery_data[Period]&lt;=$A26)))</f>
        <v>#N/A</v>
      </c>
      <c r="S26" s="16" t="e">
        <f t="array" ref="S26">IF(OR(ISERROR(S$2),$A26&gt;S$3),NA(),SUM(recovery_data[Recovery Parts]*(recovery_data[Vintage ID]=S$1)*(recovery_data[Period]&lt;=$A26)))</f>
        <v>#N/A</v>
      </c>
      <c r="T26" s="16" t="e">
        <f t="array" ref="T26">IF(OR(ISERROR(T$2),$A26&gt;T$3),NA(),SUM(recovery_data[Recovery Parts]*(recovery_data[Vintage ID]=T$1)*(recovery_data[Period]&lt;=$A26)))</f>
        <v>#N/A</v>
      </c>
      <c r="U26" s="17" t="e">
        <f t="array" ref="U26">IF(OR(ISERROR(U$2),$A26&gt;U$3),NA(),SUM(recovery_data[Recovery Parts]*(recovery_data[Vintage ID]=U$1)*(recovery_data[Period]&lt;=$A26)))</f>
        <v>#N/A</v>
      </c>
    </row>
    <row r="27" spans="1:21" x14ac:dyDescent="0.3">
      <c r="A27">
        <v>23</v>
      </c>
      <c r="B27" s="12" t="e">
        <f t="array" ref="B27">IF(OR(ISERROR(B$2),$A27&gt;B$3),NA(),SUM(recovery_data[Recovery Parts]*(recovery_data[Vintage ID]=B$1)*(recovery_data[Period]&lt;=$A27)))</f>
        <v>#N/A</v>
      </c>
      <c r="C27" s="13" t="e">
        <f t="array" ref="C27">IF(OR(ISERROR(C$2),$A27&gt;C$3),NA(),SUM(recovery_data[Recovery Parts]*(recovery_data[Vintage ID]=C$1)*(recovery_data[Period]&lt;=$A27)))</f>
        <v>#N/A</v>
      </c>
      <c r="D27" s="13" t="e">
        <f t="array" ref="D27">IF(OR(ISERROR(D$2),$A27&gt;D$3),NA(),SUM(recovery_data[Recovery Parts]*(recovery_data[Vintage ID]=D$1)*(recovery_data[Period]&lt;=$A27)))</f>
        <v>#N/A</v>
      </c>
      <c r="E27" s="13" t="e">
        <f t="array" ref="E27">IF(OR(ISERROR(E$2),$A27&gt;E$3),NA(),SUM(recovery_data[Recovery Parts]*(recovery_data[Vintage ID]=E$1)*(recovery_data[Period]&lt;=$A27)))</f>
        <v>#N/A</v>
      </c>
      <c r="F27" s="13" t="e">
        <f t="array" ref="F27">IF(OR(ISERROR(F$2),$A27&gt;F$3),NA(),SUM(recovery_data[Recovery Parts]*(recovery_data[Vintage ID]=F$1)*(recovery_data[Period]&lt;=$A27)))</f>
        <v>#N/A</v>
      </c>
      <c r="G27" s="13" t="e">
        <f t="array" ref="G27">IF(OR(ISERROR(G$2),$A27&gt;G$3),NA(),SUM(recovery_data[Recovery Parts]*(recovery_data[Vintage ID]=G$1)*(recovery_data[Period]&lt;=$A27)))</f>
        <v>#N/A</v>
      </c>
      <c r="H27" s="13" t="e">
        <f t="array" ref="H27">IF(OR(ISERROR(H$2),$A27&gt;H$3),NA(),SUM(recovery_data[Recovery Parts]*(recovery_data[Vintage ID]=H$1)*(recovery_data[Period]&lt;=$A27)))</f>
        <v>#N/A</v>
      </c>
      <c r="I27" s="13" t="e">
        <f t="array" ref="I27">IF(OR(ISERROR(I$2),$A27&gt;I$3),NA(),SUM(recovery_data[Recovery Parts]*(recovery_data[Vintage ID]=I$1)*(recovery_data[Period]&lt;=$A27)))</f>
        <v>#N/A</v>
      </c>
      <c r="J27" s="13" t="e">
        <f t="array" ref="J27">IF(OR(ISERROR(J$2),$A27&gt;J$3),NA(),SUM(recovery_data[Recovery Parts]*(recovery_data[Vintage ID]=J$1)*(recovery_data[Period]&lt;=$A27)))</f>
        <v>#N/A</v>
      </c>
      <c r="K27" s="13" t="e">
        <f t="array" ref="K27">IF(OR(ISERROR(K$2),$A27&gt;K$3),NA(),SUM(recovery_data[Recovery Parts]*(recovery_data[Vintage ID]=K$1)*(recovery_data[Period]&lt;=$A27)))</f>
        <v>#N/A</v>
      </c>
      <c r="L27" s="13" t="e">
        <f t="array" ref="L27">IF(OR(ISERROR(L$2),$A27&gt;L$3),NA(),SUM(recovery_data[Recovery Parts]*(recovery_data[Vintage ID]=L$1)*(recovery_data[Period]&lt;=$A27)))</f>
        <v>#N/A</v>
      </c>
      <c r="M27" s="13" t="e">
        <f t="array" ref="M27">IF(OR(ISERROR(M$2),$A27&gt;M$3),NA(),SUM(recovery_data[Recovery Parts]*(recovery_data[Vintage ID]=M$1)*(recovery_data[Period]&lt;=$A27)))</f>
        <v>#N/A</v>
      </c>
      <c r="N27" s="13" t="e">
        <f t="array" ref="N27">IF(OR(ISERROR(N$2),$A27&gt;N$3),NA(),SUM(recovery_data[Recovery Parts]*(recovery_data[Vintage ID]=N$1)*(recovery_data[Period]&lt;=$A27)))</f>
        <v>#N/A</v>
      </c>
      <c r="O27" s="13" t="e">
        <f t="array" ref="O27">IF(OR(ISERROR(O$2),$A27&gt;O$3),NA(),SUM(recovery_data[Recovery Parts]*(recovery_data[Vintage ID]=O$1)*(recovery_data[Period]&lt;=$A27)))</f>
        <v>#N/A</v>
      </c>
      <c r="P27" s="13" t="e">
        <f t="array" ref="P27">IF(OR(ISERROR(P$2),$A27&gt;P$3),NA(),SUM(recovery_data[Recovery Parts]*(recovery_data[Vintage ID]=P$1)*(recovery_data[Period]&lt;=$A27)))</f>
        <v>#N/A</v>
      </c>
      <c r="Q27" s="13" t="e">
        <f t="array" ref="Q27">IF(OR(ISERROR(Q$2),$A27&gt;Q$3),NA(),SUM(recovery_data[Recovery Parts]*(recovery_data[Vintage ID]=Q$1)*(recovery_data[Period]&lt;=$A27)))</f>
        <v>#N/A</v>
      </c>
      <c r="R27" s="13" t="e">
        <f t="array" ref="R27">IF(OR(ISERROR(R$2),$A27&gt;R$3),NA(),SUM(recovery_data[Recovery Parts]*(recovery_data[Vintage ID]=R$1)*(recovery_data[Period]&lt;=$A27)))</f>
        <v>#N/A</v>
      </c>
      <c r="S27" s="13" t="e">
        <f t="array" ref="S27">IF(OR(ISERROR(S$2),$A27&gt;S$3),NA(),SUM(recovery_data[Recovery Parts]*(recovery_data[Vintage ID]=S$1)*(recovery_data[Period]&lt;=$A27)))</f>
        <v>#N/A</v>
      </c>
      <c r="T27" s="13" t="e">
        <f t="array" ref="T27">IF(OR(ISERROR(T$2),$A27&gt;T$3),NA(),SUM(recovery_data[Recovery Parts]*(recovery_data[Vintage ID]=T$1)*(recovery_data[Period]&lt;=$A27)))</f>
        <v>#N/A</v>
      </c>
      <c r="U27" s="14" t="e">
        <f t="array" ref="U27">IF(OR(ISERROR(U$2),$A27&gt;U$3),NA(),SUM(recovery_data[Recovery Parts]*(recovery_data[Vintage ID]=U$1)*(recovery_data[Period]&lt;=$A27)))</f>
        <v>#N/A</v>
      </c>
    </row>
    <row r="28" spans="1:21" x14ac:dyDescent="0.3">
      <c r="A28">
        <v>24</v>
      </c>
      <c r="B28" s="15" t="e">
        <f t="array" ref="B28">IF(OR(ISERROR(B$2),$A28&gt;B$3),NA(),SUM(recovery_data[Recovery Parts]*(recovery_data[Vintage ID]=B$1)*(recovery_data[Period]&lt;=$A28)))</f>
        <v>#N/A</v>
      </c>
      <c r="C28" s="16" t="e">
        <f t="array" ref="C28">IF(OR(ISERROR(C$2),$A28&gt;C$3),NA(),SUM(recovery_data[Recovery Parts]*(recovery_data[Vintage ID]=C$1)*(recovery_data[Period]&lt;=$A28)))</f>
        <v>#N/A</v>
      </c>
      <c r="D28" s="16" t="e">
        <f t="array" ref="D28">IF(OR(ISERROR(D$2),$A28&gt;D$3),NA(),SUM(recovery_data[Recovery Parts]*(recovery_data[Vintage ID]=D$1)*(recovery_data[Period]&lt;=$A28)))</f>
        <v>#N/A</v>
      </c>
      <c r="E28" s="16" t="e">
        <f t="array" ref="E28">IF(OR(ISERROR(E$2),$A28&gt;E$3),NA(),SUM(recovery_data[Recovery Parts]*(recovery_data[Vintage ID]=E$1)*(recovery_data[Period]&lt;=$A28)))</f>
        <v>#N/A</v>
      </c>
      <c r="F28" s="16" t="e">
        <f t="array" ref="F28">IF(OR(ISERROR(F$2),$A28&gt;F$3),NA(),SUM(recovery_data[Recovery Parts]*(recovery_data[Vintage ID]=F$1)*(recovery_data[Period]&lt;=$A28)))</f>
        <v>#N/A</v>
      </c>
      <c r="G28" s="16" t="e">
        <f t="array" ref="G28">IF(OR(ISERROR(G$2),$A28&gt;G$3),NA(),SUM(recovery_data[Recovery Parts]*(recovery_data[Vintage ID]=G$1)*(recovery_data[Period]&lt;=$A28)))</f>
        <v>#N/A</v>
      </c>
      <c r="H28" s="16" t="e">
        <f t="array" ref="H28">IF(OR(ISERROR(H$2),$A28&gt;H$3),NA(),SUM(recovery_data[Recovery Parts]*(recovery_data[Vintage ID]=H$1)*(recovery_data[Period]&lt;=$A28)))</f>
        <v>#N/A</v>
      </c>
      <c r="I28" s="16" t="e">
        <f t="array" ref="I28">IF(OR(ISERROR(I$2),$A28&gt;I$3),NA(),SUM(recovery_data[Recovery Parts]*(recovery_data[Vintage ID]=I$1)*(recovery_data[Period]&lt;=$A28)))</f>
        <v>#N/A</v>
      </c>
      <c r="J28" s="16" t="e">
        <f t="array" ref="J28">IF(OR(ISERROR(J$2),$A28&gt;J$3),NA(),SUM(recovery_data[Recovery Parts]*(recovery_data[Vintage ID]=J$1)*(recovery_data[Period]&lt;=$A28)))</f>
        <v>#N/A</v>
      </c>
      <c r="K28" s="16" t="e">
        <f t="array" ref="K28">IF(OR(ISERROR(K$2),$A28&gt;K$3),NA(),SUM(recovery_data[Recovery Parts]*(recovery_data[Vintage ID]=K$1)*(recovery_data[Period]&lt;=$A28)))</f>
        <v>#N/A</v>
      </c>
      <c r="L28" s="16" t="e">
        <f t="array" ref="L28">IF(OR(ISERROR(L$2),$A28&gt;L$3),NA(),SUM(recovery_data[Recovery Parts]*(recovery_data[Vintage ID]=L$1)*(recovery_data[Period]&lt;=$A28)))</f>
        <v>#N/A</v>
      </c>
      <c r="M28" s="16" t="e">
        <f t="array" ref="M28">IF(OR(ISERROR(M$2),$A28&gt;M$3),NA(),SUM(recovery_data[Recovery Parts]*(recovery_data[Vintage ID]=M$1)*(recovery_data[Period]&lt;=$A28)))</f>
        <v>#N/A</v>
      </c>
      <c r="N28" s="16" t="e">
        <f t="array" ref="N28">IF(OR(ISERROR(N$2),$A28&gt;N$3),NA(),SUM(recovery_data[Recovery Parts]*(recovery_data[Vintage ID]=N$1)*(recovery_data[Period]&lt;=$A28)))</f>
        <v>#N/A</v>
      </c>
      <c r="O28" s="16" t="e">
        <f t="array" ref="O28">IF(OR(ISERROR(O$2),$A28&gt;O$3),NA(),SUM(recovery_data[Recovery Parts]*(recovery_data[Vintage ID]=O$1)*(recovery_data[Period]&lt;=$A28)))</f>
        <v>#N/A</v>
      </c>
      <c r="P28" s="16" t="e">
        <f t="array" ref="P28">IF(OR(ISERROR(P$2),$A28&gt;P$3),NA(),SUM(recovery_data[Recovery Parts]*(recovery_data[Vintage ID]=P$1)*(recovery_data[Period]&lt;=$A28)))</f>
        <v>#N/A</v>
      </c>
      <c r="Q28" s="16" t="e">
        <f t="array" ref="Q28">IF(OR(ISERROR(Q$2),$A28&gt;Q$3),NA(),SUM(recovery_data[Recovery Parts]*(recovery_data[Vintage ID]=Q$1)*(recovery_data[Period]&lt;=$A28)))</f>
        <v>#N/A</v>
      </c>
      <c r="R28" s="16" t="e">
        <f t="array" ref="R28">IF(OR(ISERROR(R$2),$A28&gt;R$3),NA(),SUM(recovery_data[Recovery Parts]*(recovery_data[Vintage ID]=R$1)*(recovery_data[Period]&lt;=$A28)))</f>
        <v>#N/A</v>
      </c>
      <c r="S28" s="16" t="e">
        <f t="array" ref="S28">IF(OR(ISERROR(S$2),$A28&gt;S$3),NA(),SUM(recovery_data[Recovery Parts]*(recovery_data[Vintage ID]=S$1)*(recovery_data[Period]&lt;=$A28)))</f>
        <v>#N/A</v>
      </c>
      <c r="T28" s="16" t="e">
        <f t="array" ref="T28">IF(OR(ISERROR(T$2),$A28&gt;T$3),NA(),SUM(recovery_data[Recovery Parts]*(recovery_data[Vintage ID]=T$1)*(recovery_data[Period]&lt;=$A28)))</f>
        <v>#N/A</v>
      </c>
      <c r="U28" s="17" t="e">
        <f t="array" ref="U28">IF(OR(ISERROR(U$2),$A28&gt;U$3),NA(),SUM(recovery_data[Recovery Parts]*(recovery_data[Vintage ID]=U$1)*(recovery_data[Period]&lt;=$A28)))</f>
        <v>#N/A</v>
      </c>
    </row>
    <row r="29" spans="1:21" x14ac:dyDescent="0.3">
      <c r="A29">
        <v>25</v>
      </c>
      <c r="B29" s="12" t="e">
        <f t="array" ref="B29">IF(OR(ISERROR(B$2),$A29&gt;B$3),NA(),SUM(recovery_data[Recovery Parts]*(recovery_data[Vintage ID]=B$1)*(recovery_data[Period]&lt;=$A29)))</f>
        <v>#N/A</v>
      </c>
      <c r="C29" s="13" t="e">
        <f t="array" ref="C29">IF(OR(ISERROR(C$2),$A29&gt;C$3),NA(),SUM(recovery_data[Recovery Parts]*(recovery_data[Vintage ID]=C$1)*(recovery_data[Period]&lt;=$A29)))</f>
        <v>#N/A</v>
      </c>
      <c r="D29" s="13" t="e">
        <f t="array" ref="D29">IF(OR(ISERROR(D$2),$A29&gt;D$3),NA(),SUM(recovery_data[Recovery Parts]*(recovery_data[Vintage ID]=D$1)*(recovery_data[Period]&lt;=$A29)))</f>
        <v>#N/A</v>
      </c>
      <c r="E29" s="13" t="e">
        <f t="array" ref="E29">IF(OR(ISERROR(E$2),$A29&gt;E$3),NA(),SUM(recovery_data[Recovery Parts]*(recovery_data[Vintage ID]=E$1)*(recovery_data[Period]&lt;=$A29)))</f>
        <v>#N/A</v>
      </c>
      <c r="F29" s="13" t="e">
        <f t="array" ref="F29">IF(OR(ISERROR(F$2),$A29&gt;F$3),NA(),SUM(recovery_data[Recovery Parts]*(recovery_data[Vintage ID]=F$1)*(recovery_data[Period]&lt;=$A29)))</f>
        <v>#N/A</v>
      </c>
      <c r="G29" s="13" t="e">
        <f t="array" ref="G29">IF(OR(ISERROR(G$2),$A29&gt;G$3),NA(),SUM(recovery_data[Recovery Parts]*(recovery_data[Vintage ID]=G$1)*(recovery_data[Period]&lt;=$A29)))</f>
        <v>#N/A</v>
      </c>
      <c r="H29" s="13" t="e">
        <f t="array" ref="H29">IF(OR(ISERROR(H$2),$A29&gt;H$3),NA(),SUM(recovery_data[Recovery Parts]*(recovery_data[Vintage ID]=H$1)*(recovery_data[Period]&lt;=$A29)))</f>
        <v>#N/A</v>
      </c>
      <c r="I29" s="13" t="e">
        <f t="array" ref="I29">IF(OR(ISERROR(I$2),$A29&gt;I$3),NA(),SUM(recovery_data[Recovery Parts]*(recovery_data[Vintage ID]=I$1)*(recovery_data[Period]&lt;=$A29)))</f>
        <v>#N/A</v>
      </c>
      <c r="J29" s="13" t="e">
        <f t="array" ref="J29">IF(OR(ISERROR(J$2),$A29&gt;J$3),NA(),SUM(recovery_data[Recovery Parts]*(recovery_data[Vintage ID]=J$1)*(recovery_data[Period]&lt;=$A29)))</f>
        <v>#N/A</v>
      </c>
      <c r="K29" s="13" t="e">
        <f t="array" ref="K29">IF(OR(ISERROR(K$2),$A29&gt;K$3),NA(),SUM(recovery_data[Recovery Parts]*(recovery_data[Vintage ID]=K$1)*(recovery_data[Period]&lt;=$A29)))</f>
        <v>#N/A</v>
      </c>
      <c r="L29" s="13" t="e">
        <f t="array" ref="L29">IF(OR(ISERROR(L$2),$A29&gt;L$3),NA(),SUM(recovery_data[Recovery Parts]*(recovery_data[Vintage ID]=L$1)*(recovery_data[Period]&lt;=$A29)))</f>
        <v>#N/A</v>
      </c>
      <c r="M29" s="13" t="e">
        <f t="array" ref="M29">IF(OR(ISERROR(M$2),$A29&gt;M$3),NA(),SUM(recovery_data[Recovery Parts]*(recovery_data[Vintage ID]=M$1)*(recovery_data[Period]&lt;=$A29)))</f>
        <v>#N/A</v>
      </c>
      <c r="N29" s="13" t="e">
        <f t="array" ref="N29">IF(OR(ISERROR(N$2),$A29&gt;N$3),NA(),SUM(recovery_data[Recovery Parts]*(recovery_data[Vintage ID]=N$1)*(recovery_data[Period]&lt;=$A29)))</f>
        <v>#N/A</v>
      </c>
      <c r="O29" s="13" t="e">
        <f t="array" ref="O29">IF(OR(ISERROR(O$2),$A29&gt;O$3),NA(),SUM(recovery_data[Recovery Parts]*(recovery_data[Vintage ID]=O$1)*(recovery_data[Period]&lt;=$A29)))</f>
        <v>#N/A</v>
      </c>
      <c r="P29" s="13" t="e">
        <f t="array" ref="P29">IF(OR(ISERROR(P$2),$A29&gt;P$3),NA(),SUM(recovery_data[Recovery Parts]*(recovery_data[Vintage ID]=P$1)*(recovery_data[Period]&lt;=$A29)))</f>
        <v>#N/A</v>
      </c>
      <c r="Q29" s="13" t="e">
        <f t="array" ref="Q29">IF(OR(ISERROR(Q$2),$A29&gt;Q$3),NA(),SUM(recovery_data[Recovery Parts]*(recovery_data[Vintage ID]=Q$1)*(recovery_data[Period]&lt;=$A29)))</f>
        <v>#N/A</v>
      </c>
      <c r="R29" s="13" t="e">
        <f t="array" ref="R29">IF(OR(ISERROR(R$2),$A29&gt;R$3),NA(),SUM(recovery_data[Recovery Parts]*(recovery_data[Vintage ID]=R$1)*(recovery_data[Period]&lt;=$A29)))</f>
        <v>#N/A</v>
      </c>
      <c r="S29" s="13" t="e">
        <f t="array" ref="S29">IF(OR(ISERROR(S$2),$A29&gt;S$3),NA(),SUM(recovery_data[Recovery Parts]*(recovery_data[Vintage ID]=S$1)*(recovery_data[Period]&lt;=$A29)))</f>
        <v>#N/A</v>
      </c>
      <c r="T29" s="13" t="e">
        <f t="array" ref="T29">IF(OR(ISERROR(T$2),$A29&gt;T$3),NA(),SUM(recovery_data[Recovery Parts]*(recovery_data[Vintage ID]=T$1)*(recovery_data[Period]&lt;=$A29)))</f>
        <v>#N/A</v>
      </c>
      <c r="U29" s="14" t="e">
        <f t="array" ref="U29">IF(OR(ISERROR(U$2),$A29&gt;U$3),NA(),SUM(recovery_data[Recovery Parts]*(recovery_data[Vintage ID]=U$1)*(recovery_data[Period]&lt;=$A29)))</f>
        <v>#N/A</v>
      </c>
    </row>
    <row r="30" spans="1:21" x14ac:dyDescent="0.3">
      <c r="A30">
        <v>26</v>
      </c>
      <c r="B30" s="15" t="e">
        <f t="array" ref="B30">IF(OR(ISERROR(B$2),$A30&gt;B$3),NA(),SUM(recovery_data[Recovery Parts]*(recovery_data[Vintage ID]=B$1)*(recovery_data[Period]&lt;=$A30)))</f>
        <v>#N/A</v>
      </c>
      <c r="C30" s="16" t="e">
        <f t="array" ref="C30">IF(OR(ISERROR(C$2),$A30&gt;C$3),NA(),SUM(recovery_data[Recovery Parts]*(recovery_data[Vintage ID]=C$1)*(recovery_data[Period]&lt;=$A30)))</f>
        <v>#N/A</v>
      </c>
      <c r="D30" s="16" t="e">
        <f t="array" ref="D30">IF(OR(ISERROR(D$2),$A30&gt;D$3),NA(),SUM(recovery_data[Recovery Parts]*(recovery_data[Vintage ID]=D$1)*(recovery_data[Period]&lt;=$A30)))</f>
        <v>#N/A</v>
      </c>
      <c r="E30" s="16" t="e">
        <f t="array" ref="E30">IF(OR(ISERROR(E$2),$A30&gt;E$3),NA(),SUM(recovery_data[Recovery Parts]*(recovery_data[Vintage ID]=E$1)*(recovery_data[Period]&lt;=$A30)))</f>
        <v>#N/A</v>
      </c>
      <c r="F30" s="16" t="e">
        <f t="array" ref="F30">IF(OR(ISERROR(F$2),$A30&gt;F$3),NA(),SUM(recovery_data[Recovery Parts]*(recovery_data[Vintage ID]=F$1)*(recovery_data[Period]&lt;=$A30)))</f>
        <v>#N/A</v>
      </c>
      <c r="G30" s="16" t="e">
        <f t="array" ref="G30">IF(OR(ISERROR(G$2),$A30&gt;G$3),NA(),SUM(recovery_data[Recovery Parts]*(recovery_data[Vintage ID]=G$1)*(recovery_data[Period]&lt;=$A30)))</f>
        <v>#N/A</v>
      </c>
      <c r="H30" s="16" t="e">
        <f t="array" ref="H30">IF(OR(ISERROR(H$2),$A30&gt;H$3),NA(),SUM(recovery_data[Recovery Parts]*(recovery_data[Vintage ID]=H$1)*(recovery_data[Period]&lt;=$A30)))</f>
        <v>#N/A</v>
      </c>
      <c r="I30" s="16" t="e">
        <f t="array" ref="I30">IF(OR(ISERROR(I$2),$A30&gt;I$3),NA(),SUM(recovery_data[Recovery Parts]*(recovery_data[Vintage ID]=I$1)*(recovery_data[Period]&lt;=$A30)))</f>
        <v>#N/A</v>
      </c>
      <c r="J30" s="16" t="e">
        <f t="array" ref="J30">IF(OR(ISERROR(J$2),$A30&gt;J$3),NA(),SUM(recovery_data[Recovery Parts]*(recovery_data[Vintage ID]=J$1)*(recovery_data[Period]&lt;=$A30)))</f>
        <v>#N/A</v>
      </c>
      <c r="K30" s="16" t="e">
        <f t="array" ref="K30">IF(OR(ISERROR(K$2),$A30&gt;K$3),NA(),SUM(recovery_data[Recovery Parts]*(recovery_data[Vintage ID]=K$1)*(recovery_data[Period]&lt;=$A30)))</f>
        <v>#N/A</v>
      </c>
      <c r="L30" s="16" t="e">
        <f t="array" ref="L30">IF(OR(ISERROR(L$2),$A30&gt;L$3),NA(),SUM(recovery_data[Recovery Parts]*(recovery_data[Vintage ID]=L$1)*(recovery_data[Period]&lt;=$A30)))</f>
        <v>#N/A</v>
      </c>
      <c r="M30" s="16" t="e">
        <f t="array" ref="M30">IF(OR(ISERROR(M$2),$A30&gt;M$3),NA(),SUM(recovery_data[Recovery Parts]*(recovery_data[Vintage ID]=M$1)*(recovery_data[Period]&lt;=$A30)))</f>
        <v>#N/A</v>
      </c>
      <c r="N30" s="16" t="e">
        <f t="array" ref="N30">IF(OR(ISERROR(N$2),$A30&gt;N$3),NA(),SUM(recovery_data[Recovery Parts]*(recovery_data[Vintage ID]=N$1)*(recovery_data[Period]&lt;=$A30)))</f>
        <v>#N/A</v>
      </c>
      <c r="O30" s="16" t="e">
        <f t="array" ref="O30">IF(OR(ISERROR(O$2),$A30&gt;O$3),NA(),SUM(recovery_data[Recovery Parts]*(recovery_data[Vintage ID]=O$1)*(recovery_data[Period]&lt;=$A30)))</f>
        <v>#N/A</v>
      </c>
      <c r="P30" s="16" t="e">
        <f t="array" ref="P30">IF(OR(ISERROR(P$2),$A30&gt;P$3),NA(),SUM(recovery_data[Recovery Parts]*(recovery_data[Vintage ID]=P$1)*(recovery_data[Period]&lt;=$A30)))</f>
        <v>#N/A</v>
      </c>
      <c r="Q30" s="16" t="e">
        <f t="array" ref="Q30">IF(OR(ISERROR(Q$2),$A30&gt;Q$3),NA(),SUM(recovery_data[Recovery Parts]*(recovery_data[Vintage ID]=Q$1)*(recovery_data[Period]&lt;=$A30)))</f>
        <v>#N/A</v>
      </c>
      <c r="R30" s="16" t="e">
        <f t="array" ref="R30">IF(OR(ISERROR(R$2),$A30&gt;R$3),NA(),SUM(recovery_data[Recovery Parts]*(recovery_data[Vintage ID]=R$1)*(recovery_data[Period]&lt;=$A30)))</f>
        <v>#N/A</v>
      </c>
      <c r="S30" s="16" t="e">
        <f t="array" ref="S30">IF(OR(ISERROR(S$2),$A30&gt;S$3),NA(),SUM(recovery_data[Recovery Parts]*(recovery_data[Vintage ID]=S$1)*(recovery_data[Period]&lt;=$A30)))</f>
        <v>#N/A</v>
      </c>
      <c r="T30" s="16" t="e">
        <f t="array" ref="T30">IF(OR(ISERROR(T$2),$A30&gt;T$3),NA(),SUM(recovery_data[Recovery Parts]*(recovery_data[Vintage ID]=T$1)*(recovery_data[Period]&lt;=$A30)))</f>
        <v>#N/A</v>
      </c>
      <c r="U30" s="17" t="e">
        <f t="array" ref="U30">IF(OR(ISERROR(U$2),$A30&gt;U$3),NA(),SUM(recovery_data[Recovery Parts]*(recovery_data[Vintage ID]=U$1)*(recovery_data[Period]&lt;=$A30)))</f>
        <v>#N/A</v>
      </c>
    </row>
    <row r="31" spans="1:21" x14ac:dyDescent="0.3">
      <c r="A31">
        <v>27</v>
      </c>
      <c r="B31" s="12" t="e">
        <f t="array" ref="B31">IF(OR(ISERROR(B$2),$A31&gt;B$3),NA(),SUM(recovery_data[Recovery Parts]*(recovery_data[Vintage ID]=B$1)*(recovery_data[Period]&lt;=$A31)))</f>
        <v>#N/A</v>
      </c>
      <c r="C31" s="13" t="e">
        <f t="array" ref="C31">IF(OR(ISERROR(C$2),$A31&gt;C$3),NA(),SUM(recovery_data[Recovery Parts]*(recovery_data[Vintage ID]=C$1)*(recovery_data[Period]&lt;=$A31)))</f>
        <v>#N/A</v>
      </c>
      <c r="D31" s="13" t="e">
        <f t="array" ref="D31">IF(OR(ISERROR(D$2),$A31&gt;D$3),NA(),SUM(recovery_data[Recovery Parts]*(recovery_data[Vintage ID]=D$1)*(recovery_data[Period]&lt;=$A31)))</f>
        <v>#N/A</v>
      </c>
      <c r="E31" s="13" t="e">
        <f t="array" ref="E31">IF(OR(ISERROR(E$2),$A31&gt;E$3),NA(),SUM(recovery_data[Recovery Parts]*(recovery_data[Vintage ID]=E$1)*(recovery_data[Period]&lt;=$A31)))</f>
        <v>#N/A</v>
      </c>
      <c r="F31" s="13" t="e">
        <f t="array" ref="F31">IF(OR(ISERROR(F$2),$A31&gt;F$3),NA(),SUM(recovery_data[Recovery Parts]*(recovery_data[Vintage ID]=F$1)*(recovery_data[Period]&lt;=$A31)))</f>
        <v>#N/A</v>
      </c>
      <c r="G31" s="13" t="e">
        <f t="array" ref="G31">IF(OR(ISERROR(G$2),$A31&gt;G$3),NA(),SUM(recovery_data[Recovery Parts]*(recovery_data[Vintage ID]=G$1)*(recovery_data[Period]&lt;=$A31)))</f>
        <v>#N/A</v>
      </c>
      <c r="H31" s="13" t="e">
        <f t="array" ref="H31">IF(OR(ISERROR(H$2),$A31&gt;H$3),NA(),SUM(recovery_data[Recovery Parts]*(recovery_data[Vintage ID]=H$1)*(recovery_data[Period]&lt;=$A31)))</f>
        <v>#N/A</v>
      </c>
      <c r="I31" s="13" t="e">
        <f t="array" ref="I31">IF(OR(ISERROR(I$2),$A31&gt;I$3),NA(),SUM(recovery_data[Recovery Parts]*(recovery_data[Vintage ID]=I$1)*(recovery_data[Period]&lt;=$A31)))</f>
        <v>#N/A</v>
      </c>
      <c r="J31" s="13" t="e">
        <f t="array" ref="J31">IF(OR(ISERROR(J$2),$A31&gt;J$3),NA(),SUM(recovery_data[Recovery Parts]*(recovery_data[Vintage ID]=J$1)*(recovery_data[Period]&lt;=$A31)))</f>
        <v>#N/A</v>
      </c>
      <c r="K31" s="13" t="e">
        <f t="array" ref="K31">IF(OR(ISERROR(K$2),$A31&gt;K$3),NA(),SUM(recovery_data[Recovery Parts]*(recovery_data[Vintage ID]=K$1)*(recovery_data[Period]&lt;=$A31)))</f>
        <v>#N/A</v>
      </c>
      <c r="L31" s="13" t="e">
        <f t="array" ref="L31">IF(OR(ISERROR(L$2),$A31&gt;L$3),NA(),SUM(recovery_data[Recovery Parts]*(recovery_data[Vintage ID]=L$1)*(recovery_data[Period]&lt;=$A31)))</f>
        <v>#N/A</v>
      </c>
      <c r="M31" s="13" t="e">
        <f t="array" ref="M31">IF(OR(ISERROR(M$2),$A31&gt;M$3),NA(),SUM(recovery_data[Recovery Parts]*(recovery_data[Vintage ID]=M$1)*(recovery_data[Period]&lt;=$A31)))</f>
        <v>#N/A</v>
      </c>
      <c r="N31" s="13" t="e">
        <f t="array" ref="N31">IF(OR(ISERROR(N$2),$A31&gt;N$3),NA(),SUM(recovery_data[Recovery Parts]*(recovery_data[Vintage ID]=N$1)*(recovery_data[Period]&lt;=$A31)))</f>
        <v>#N/A</v>
      </c>
      <c r="O31" s="13" t="e">
        <f t="array" ref="O31">IF(OR(ISERROR(O$2),$A31&gt;O$3),NA(),SUM(recovery_data[Recovery Parts]*(recovery_data[Vintage ID]=O$1)*(recovery_data[Period]&lt;=$A31)))</f>
        <v>#N/A</v>
      </c>
      <c r="P31" s="13" t="e">
        <f t="array" ref="P31">IF(OR(ISERROR(P$2),$A31&gt;P$3),NA(),SUM(recovery_data[Recovery Parts]*(recovery_data[Vintage ID]=P$1)*(recovery_data[Period]&lt;=$A31)))</f>
        <v>#N/A</v>
      </c>
      <c r="Q31" s="13" t="e">
        <f t="array" ref="Q31">IF(OR(ISERROR(Q$2),$A31&gt;Q$3),NA(),SUM(recovery_data[Recovery Parts]*(recovery_data[Vintage ID]=Q$1)*(recovery_data[Period]&lt;=$A31)))</f>
        <v>#N/A</v>
      </c>
      <c r="R31" s="13" t="e">
        <f t="array" ref="R31">IF(OR(ISERROR(R$2),$A31&gt;R$3),NA(),SUM(recovery_data[Recovery Parts]*(recovery_data[Vintage ID]=R$1)*(recovery_data[Period]&lt;=$A31)))</f>
        <v>#N/A</v>
      </c>
      <c r="S31" s="13" t="e">
        <f t="array" ref="S31">IF(OR(ISERROR(S$2),$A31&gt;S$3),NA(),SUM(recovery_data[Recovery Parts]*(recovery_data[Vintage ID]=S$1)*(recovery_data[Period]&lt;=$A31)))</f>
        <v>#N/A</v>
      </c>
      <c r="T31" s="13" t="e">
        <f t="array" ref="T31">IF(OR(ISERROR(T$2),$A31&gt;T$3),NA(),SUM(recovery_data[Recovery Parts]*(recovery_data[Vintage ID]=T$1)*(recovery_data[Period]&lt;=$A31)))</f>
        <v>#N/A</v>
      </c>
      <c r="U31" s="14" t="e">
        <f t="array" ref="U31">IF(OR(ISERROR(U$2),$A31&gt;U$3),NA(),SUM(recovery_data[Recovery Parts]*(recovery_data[Vintage ID]=U$1)*(recovery_data[Period]&lt;=$A31)))</f>
        <v>#N/A</v>
      </c>
    </row>
    <row r="32" spans="1:21" x14ac:dyDescent="0.3">
      <c r="A32">
        <v>28</v>
      </c>
      <c r="B32" s="15" t="e">
        <f t="array" ref="B32">IF(OR(ISERROR(B$2),$A32&gt;B$3),NA(),SUM(recovery_data[Recovery Parts]*(recovery_data[Vintage ID]=B$1)*(recovery_data[Period]&lt;=$A32)))</f>
        <v>#N/A</v>
      </c>
      <c r="C32" s="16" t="e">
        <f t="array" ref="C32">IF(OR(ISERROR(C$2),$A32&gt;C$3),NA(),SUM(recovery_data[Recovery Parts]*(recovery_data[Vintage ID]=C$1)*(recovery_data[Period]&lt;=$A32)))</f>
        <v>#N/A</v>
      </c>
      <c r="D32" s="16" t="e">
        <f t="array" ref="D32">IF(OR(ISERROR(D$2),$A32&gt;D$3),NA(),SUM(recovery_data[Recovery Parts]*(recovery_data[Vintage ID]=D$1)*(recovery_data[Period]&lt;=$A32)))</f>
        <v>#N/A</v>
      </c>
      <c r="E32" s="16" t="e">
        <f t="array" ref="E32">IF(OR(ISERROR(E$2),$A32&gt;E$3),NA(),SUM(recovery_data[Recovery Parts]*(recovery_data[Vintage ID]=E$1)*(recovery_data[Period]&lt;=$A32)))</f>
        <v>#N/A</v>
      </c>
      <c r="F32" s="16" t="e">
        <f t="array" ref="F32">IF(OR(ISERROR(F$2),$A32&gt;F$3),NA(),SUM(recovery_data[Recovery Parts]*(recovery_data[Vintage ID]=F$1)*(recovery_data[Period]&lt;=$A32)))</f>
        <v>#N/A</v>
      </c>
      <c r="G32" s="16" t="e">
        <f t="array" ref="G32">IF(OR(ISERROR(G$2),$A32&gt;G$3),NA(),SUM(recovery_data[Recovery Parts]*(recovery_data[Vintage ID]=G$1)*(recovery_data[Period]&lt;=$A32)))</f>
        <v>#N/A</v>
      </c>
      <c r="H32" s="16" t="e">
        <f t="array" ref="H32">IF(OR(ISERROR(H$2),$A32&gt;H$3),NA(),SUM(recovery_data[Recovery Parts]*(recovery_data[Vintage ID]=H$1)*(recovery_data[Period]&lt;=$A32)))</f>
        <v>#N/A</v>
      </c>
      <c r="I32" s="16" t="e">
        <f t="array" ref="I32">IF(OR(ISERROR(I$2),$A32&gt;I$3),NA(),SUM(recovery_data[Recovery Parts]*(recovery_data[Vintage ID]=I$1)*(recovery_data[Period]&lt;=$A32)))</f>
        <v>#N/A</v>
      </c>
      <c r="J32" s="16" t="e">
        <f t="array" ref="J32">IF(OR(ISERROR(J$2),$A32&gt;J$3),NA(),SUM(recovery_data[Recovery Parts]*(recovery_data[Vintage ID]=J$1)*(recovery_data[Period]&lt;=$A32)))</f>
        <v>#N/A</v>
      </c>
      <c r="K32" s="16" t="e">
        <f t="array" ref="K32">IF(OR(ISERROR(K$2),$A32&gt;K$3),NA(),SUM(recovery_data[Recovery Parts]*(recovery_data[Vintage ID]=K$1)*(recovery_data[Period]&lt;=$A32)))</f>
        <v>#N/A</v>
      </c>
      <c r="L32" s="16" t="e">
        <f t="array" ref="L32">IF(OR(ISERROR(L$2),$A32&gt;L$3),NA(),SUM(recovery_data[Recovery Parts]*(recovery_data[Vintage ID]=L$1)*(recovery_data[Period]&lt;=$A32)))</f>
        <v>#N/A</v>
      </c>
      <c r="M32" s="16" t="e">
        <f t="array" ref="M32">IF(OR(ISERROR(M$2),$A32&gt;M$3),NA(),SUM(recovery_data[Recovery Parts]*(recovery_data[Vintage ID]=M$1)*(recovery_data[Period]&lt;=$A32)))</f>
        <v>#N/A</v>
      </c>
      <c r="N32" s="16" t="e">
        <f t="array" ref="N32">IF(OR(ISERROR(N$2),$A32&gt;N$3),NA(),SUM(recovery_data[Recovery Parts]*(recovery_data[Vintage ID]=N$1)*(recovery_data[Period]&lt;=$A32)))</f>
        <v>#N/A</v>
      </c>
      <c r="O32" s="16" t="e">
        <f t="array" ref="O32">IF(OR(ISERROR(O$2),$A32&gt;O$3),NA(),SUM(recovery_data[Recovery Parts]*(recovery_data[Vintage ID]=O$1)*(recovery_data[Period]&lt;=$A32)))</f>
        <v>#N/A</v>
      </c>
      <c r="P32" s="16" t="e">
        <f t="array" ref="P32">IF(OR(ISERROR(P$2),$A32&gt;P$3),NA(),SUM(recovery_data[Recovery Parts]*(recovery_data[Vintage ID]=P$1)*(recovery_data[Period]&lt;=$A32)))</f>
        <v>#N/A</v>
      </c>
      <c r="Q32" s="16" t="e">
        <f t="array" ref="Q32">IF(OR(ISERROR(Q$2),$A32&gt;Q$3),NA(),SUM(recovery_data[Recovery Parts]*(recovery_data[Vintage ID]=Q$1)*(recovery_data[Period]&lt;=$A32)))</f>
        <v>#N/A</v>
      </c>
      <c r="R32" s="16" t="e">
        <f t="array" ref="R32">IF(OR(ISERROR(R$2),$A32&gt;R$3),NA(),SUM(recovery_data[Recovery Parts]*(recovery_data[Vintage ID]=R$1)*(recovery_data[Period]&lt;=$A32)))</f>
        <v>#N/A</v>
      </c>
      <c r="S32" s="16" t="e">
        <f t="array" ref="S32">IF(OR(ISERROR(S$2),$A32&gt;S$3),NA(),SUM(recovery_data[Recovery Parts]*(recovery_data[Vintage ID]=S$1)*(recovery_data[Period]&lt;=$A32)))</f>
        <v>#N/A</v>
      </c>
      <c r="T32" s="16" t="e">
        <f t="array" ref="T32">IF(OR(ISERROR(T$2),$A32&gt;T$3),NA(),SUM(recovery_data[Recovery Parts]*(recovery_data[Vintage ID]=T$1)*(recovery_data[Period]&lt;=$A32)))</f>
        <v>#N/A</v>
      </c>
      <c r="U32" s="17" t="e">
        <f t="array" ref="U32">IF(OR(ISERROR(U$2),$A32&gt;U$3),NA(),SUM(recovery_data[Recovery Parts]*(recovery_data[Vintage ID]=U$1)*(recovery_data[Period]&lt;=$A32)))</f>
        <v>#N/A</v>
      </c>
    </row>
    <row r="33" spans="1:21" x14ac:dyDescent="0.3">
      <c r="A33">
        <v>29</v>
      </c>
      <c r="B33" s="12" t="e">
        <f t="array" ref="B33">IF(OR(ISERROR(B$2),$A33&gt;B$3),NA(),SUM(recovery_data[Recovery Parts]*(recovery_data[Vintage ID]=B$1)*(recovery_data[Period]&lt;=$A33)))</f>
        <v>#N/A</v>
      </c>
      <c r="C33" s="13" t="e">
        <f t="array" ref="C33">IF(OR(ISERROR(C$2),$A33&gt;C$3),NA(),SUM(recovery_data[Recovery Parts]*(recovery_data[Vintage ID]=C$1)*(recovery_data[Period]&lt;=$A33)))</f>
        <v>#N/A</v>
      </c>
      <c r="D33" s="13" t="e">
        <f t="array" ref="D33">IF(OR(ISERROR(D$2),$A33&gt;D$3),NA(),SUM(recovery_data[Recovery Parts]*(recovery_data[Vintage ID]=D$1)*(recovery_data[Period]&lt;=$A33)))</f>
        <v>#N/A</v>
      </c>
      <c r="E33" s="13" t="e">
        <f t="array" ref="E33">IF(OR(ISERROR(E$2),$A33&gt;E$3),NA(),SUM(recovery_data[Recovery Parts]*(recovery_data[Vintage ID]=E$1)*(recovery_data[Period]&lt;=$A33)))</f>
        <v>#N/A</v>
      </c>
      <c r="F33" s="13" t="e">
        <f t="array" ref="F33">IF(OR(ISERROR(F$2),$A33&gt;F$3),NA(),SUM(recovery_data[Recovery Parts]*(recovery_data[Vintage ID]=F$1)*(recovery_data[Period]&lt;=$A33)))</f>
        <v>#N/A</v>
      </c>
      <c r="G33" s="13" t="e">
        <f t="array" ref="G33">IF(OR(ISERROR(G$2),$A33&gt;G$3),NA(),SUM(recovery_data[Recovery Parts]*(recovery_data[Vintage ID]=G$1)*(recovery_data[Period]&lt;=$A33)))</f>
        <v>#N/A</v>
      </c>
      <c r="H33" s="13" t="e">
        <f t="array" ref="H33">IF(OR(ISERROR(H$2),$A33&gt;H$3),NA(),SUM(recovery_data[Recovery Parts]*(recovery_data[Vintage ID]=H$1)*(recovery_data[Period]&lt;=$A33)))</f>
        <v>#N/A</v>
      </c>
      <c r="I33" s="13" t="e">
        <f t="array" ref="I33">IF(OR(ISERROR(I$2),$A33&gt;I$3),NA(),SUM(recovery_data[Recovery Parts]*(recovery_data[Vintage ID]=I$1)*(recovery_data[Period]&lt;=$A33)))</f>
        <v>#N/A</v>
      </c>
      <c r="J33" s="13" t="e">
        <f t="array" ref="J33">IF(OR(ISERROR(J$2),$A33&gt;J$3),NA(),SUM(recovery_data[Recovery Parts]*(recovery_data[Vintage ID]=J$1)*(recovery_data[Period]&lt;=$A33)))</f>
        <v>#N/A</v>
      </c>
      <c r="K33" s="13" t="e">
        <f t="array" ref="K33">IF(OR(ISERROR(K$2),$A33&gt;K$3),NA(),SUM(recovery_data[Recovery Parts]*(recovery_data[Vintage ID]=K$1)*(recovery_data[Period]&lt;=$A33)))</f>
        <v>#N/A</v>
      </c>
      <c r="L33" s="13" t="e">
        <f t="array" ref="L33">IF(OR(ISERROR(L$2),$A33&gt;L$3),NA(),SUM(recovery_data[Recovery Parts]*(recovery_data[Vintage ID]=L$1)*(recovery_data[Period]&lt;=$A33)))</f>
        <v>#N/A</v>
      </c>
      <c r="M33" s="13" t="e">
        <f t="array" ref="M33">IF(OR(ISERROR(M$2),$A33&gt;M$3),NA(),SUM(recovery_data[Recovery Parts]*(recovery_data[Vintage ID]=M$1)*(recovery_data[Period]&lt;=$A33)))</f>
        <v>#N/A</v>
      </c>
      <c r="N33" s="13" t="e">
        <f t="array" ref="N33">IF(OR(ISERROR(N$2),$A33&gt;N$3),NA(),SUM(recovery_data[Recovery Parts]*(recovery_data[Vintage ID]=N$1)*(recovery_data[Period]&lt;=$A33)))</f>
        <v>#N/A</v>
      </c>
      <c r="O33" s="13" t="e">
        <f t="array" ref="O33">IF(OR(ISERROR(O$2),$A33&gt;O$3),NA(),SUM(recovery_data[Recovery Parts]*(recovery_data[Vintage ID]=O$1)*(recovery_data[Period]&lt;=$A33)))</f>
        <v>#N/A</v>
      </c>
      <c r="P33" s="13" t="e">
        <f t="array" ref="P33">IF(OR(ISERROR(P$2),$A33&gt;P$3),NA(),SUM(recovery_data[Recovery Parts]*(recovery_data[Vintage ID]=P$1)*(recovery_data[Period]&lt;=$A33)))</f>
        <v>#N/A</v>
      </c>
      <c r="Q33" s="13" t="e">
        <f t="array" ref="Q33">IF(OR(ISERROR(Q$2),$A33&gt;Q$3),NA(),SUM(recovery_data[Recovery Parts]*(recovery_data[Vintage ID]=Q$1)*(recovery_data[Period]&lt;=$A33)))</f>
        <v>#N/A</v>
      </c>
      <c r="R33" s="13" t="e">
        <f t="array" ref="R33">IF(OR(ISERROR(R$2),$A33&gt;R$3),NA(),SUM(recovery_data[Recovery Parts]*(recovery_data[Vintage ID]=R$1)*(recovery_data[Period]&lt;=$A33)))</f>
        <v>#N/A</v>
      </c>
      <c r="S33" s="13" t="e">
        <f t="array" ref="S33">IF(OR(ISERROR(S$2),$A33&gt;S$3),NA(),SUM(recovery_data[Recovery Parts]*(recovery_data[Vintage ID]=S$1)*(recovery_data[Period]&lt;=$A33)))</f>
        <v>#N/A</v>
      </c>
      <c r="T33" s="13" t="e">
        <f t="array" ref="T33">IF(OR(ISERROR(T$2),$A33&gt;T$3),NA(),SUM(recovery_data[Recovery Parts]*(recovery_data[Vintage ID]=T$1)*(recovery_data[Period]&lt;=$A33)))</f>
        <v>#N/A</v>
      </c>
      <c r="U33" s="14" t="e">
        <f t="array" ref="U33">IF(OR(ISERROR(U$2),$A33&gt;U$3),NA(),SUM(recovery_data[Recovery Parts]*(recovery_data[Vintage ID]=U$1)*(recovery_data[Period]&lt;=$A33)))</f>
        <v>#N/A</v>
      </c>
    </row>
    <row r="34" spans="1:21" x14ac:dyDescent="0.3">
      <c r="A34">
        <v>30</v>
      </c>
      <c r="B34" s="9" t="e">
        <f t="array" ref="B34">IF(OR(ISERROR(B$2),$A34&gt;B$3),NA(),SUM(recovery_data[Recovery Parts]*(recovery_data[Vintage ID]=B$1)*(recovery_data[Period]&lt;=$A34)))</f>
        <v>#N/A</v>
      </c>
      <c r="C34" s="7" t="e">
        <f t="array" ref="C34">IF(OR(ISERROR(C$2),$A34&gt;C$3),NA(),SUM(recovery_data[Recovery Parts]*(recovery_data[Vintage ID]=C$1)*(recovery_data[Period]&lt;=$A34)))</f>
        <v>#N/A</v>
      </c>
      <c r="D34" s="7" t="e">
        <f t="array" ref="D34">IF(OR(ISERROR(D$2),$A34&gt;D$3),NA(),SUM(recovery_data[Recovery Parts]*(recovery_data[Vintage ID]=D$1)*(recovery_data[Period]&lt;=$A34)))</f>
        <v>#N/A</v>
      </c>
      <c r="E34" s="7" t="e">
        <f t="array" ref="E34">IF(OR(ISERROR(E$2),$A34&gt;E$3),NA(),SUM(recovery_data[Recovery Parts]*(recovery_data[Vintage ID]=E$1)*(recovery_data[Period]&lt;=$A34)))</f>
        <v>#N/A</v>
      </c>
      <c r="F34" s="7" t="e">
        <f t="array" ref="F34">IF(OR(ISERROR(F$2),$A34&gt;F$3),NA(),SUM(recovery_data[Recovery Parts]*(recovery_data[Vintage ID]=F$1)*(recovery_data[Period]&lt;=$A34)))</f>
        <v>#N/A</v>
      </c>
      <c r="G34" s="7" t="e">
        <f t="array" ref="G34">IF(OR(ISERROR(G$2),$A34&gt;G$3),NA(),SUM(recovery_data[Recovery Parts]*(recovery_data[Vintage ID]=G$1)*(recovery_data[Period]&lt;=$A34)))</f>
        <v>#N/A</v>
      </c>
      <c r="H34" s="7" t="e">
        <f t="array" ref="H34">IF(OR(ISERROR(H$2),$A34&gt;H$3),NA(),SUM(recovery_data[Recovery Parts]*(recovery_data[Vintage ID]=H$1)*(recovery_data[Period]&lt;=$A34)))</f>
        <v>#N/A</v>
      </c>
      <c r="I34" s="7" t="e">
        <f t="array" ref="I34">IF(OR(ISERROR(I$2),$A34&gt;I$3),NA(),SUM(recovery_data[Recovery Parts]*(recovery_data[Vintage ID]=I$1)*(recovery_data[Period]&lt;=$A34)))</f>
        <v>#N/A</v>
      </c>
      <c r="J34" s="7" t="e">
        <f t="array" ref="J34">IF(OR(ISERROR(J$2),$A34&gt;J$3),NA(),SUM(recovery_data[Recovery Parts]*(recovery_data[Vintage ID]=J$1)*(recovery_data[Period]&lt;=$A34)))</f>
        <v>#N/A</v>
      </c>
      <c r="K34" s="7" t="e">
        <f t="array" ref="K34">IF(OR(ISERROR(K$2),$A34&gt;K$3),NA(),SUM(recovery_data[Recovery Parts]*(recovery_data[Vintage ID]=K$1)*(recovery_data[Period]&lt;=$A34)))</f>
        <v>#N/A</v>
      </c>
      <c r="L34" s="7" t="e">
        <f t="array" ref="L34">IF(OR(ISERROR(L$2),$A34&gt;L$3),NA(),SUM(recovery_data[Recovery Parts]*(recovery_data[Vintage ID]=L$1)*(recovery_data[Period]&lt;=$A34)))</f>
        <v>#N/A</v>
      </c>
      <c r="M34" s="7" t="e">
        <f t="array" ref="M34">IF(OR(ISERROR(M$2),$A34&gt;M$3),NA(),SUM(recovery_data[Recovery Parts]*(recovery_data[Vintage ID]=M$1)*(recovery_data[Period]&lt;=$A34)))</f>
        <v>#N/A</v>
      </c>
      <c r="N34" s="7" t="e">
        <f t="array" ref="N34">IF(OR(ISERROR(N$2),$A34&gt;N$3),NA(),SUM(recovery_data[Recovery Parts]*(recovery_data[Vintage ID]=N$1)*(recovery_data[Period]&lt;=$A34)))</f>
        <v>#N/A</v>
      </c>
      <c r="O34" s="7" t="e">
        <f t="array" ref="O34">IF(OR(ISERROR(O$2),$A34&gt;O$3),NA(),SUM(recovery_data[Recovery Parts]*(recovery_data[Vintage ID]=O$1)*(recovery_data[Period]&lt;=$A34)))</f>
        <v>#N/A</v>
      </c>
      <c r="P34" s="7" t="e">
        <f t="array" ref="P34">IF(OR(ISERROR(P$2),$A34&gt;P$3),NA(),SUM(recovery_data[Recovery Parts]*(recovery_data[Vintage ID]=P$1)*(recovery_data[Period]&lt;=$A34)))</f>
        <v>#N/A</v>
      </c>
      <c r="Q34" s="7" t="e">
        <f t="array" ref="Q34">IF(OR(ISERROR(Q$2),$A34&gt;Q$3),NA(),SUM(recovery_data[Recovery Parts]*(recovery_data[Vintage ID]=Q$1)*(recovery_data[Period]&lt;=$A34)))</f>
        <v>#N/A</v>
      </c>
      <c r="R34" s="7" t="e">
        <f t="array" ref="R34">IF(OR(ISERROR(R$2),$A34&gt;R$3),NA(),SUM(recovery_data[Recovery Parts]*(recovery_data[Vintage ID]=R$1)*(recovery_data[Period]&lt;=$A34)))</f>
        <v>#N/A</v>
      </c>
      <c r="S34" s="7" t="e">
        <f t="array" ref="S34">IF(OR(ISERROR(S$2),$A34&gt;S$3),NA(),SUM(recovery_data[Recovery Parts]*(recovery_data[Vintage ID]=S$1)*(recovery_data[Period]&lt;=$A34)))</f>
        <v>#N/A</v>
      </c>
      <c r="T34" s="7" t="e">
        <f t="array" ref="T34">IF(OR(ISERROR(T$2),$A34&gt;T$3),NA(),SUM(recovery_data[Recovery Parts]*(recovery_data[Vintage ID]=T$1)*(recovery_data[Period]&lt;=$A34)))</f>
        <v>#N/A</v>
      </c>
      <c r="U34" s="8" t="e">
        <f t="array" ref="U34">IF(OR(ISERROR(U$2),$A34&gt;U$3),NA(),SUM(recovery_data[Recovery Parts]*(recovery_data[Vintage ID]=U$1)*(recovery_data[Period]&lt;=$A34)))</f>
        <v>#N/A</v>
      </c>
    </row>
  </sheetData>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D34"/>
  <sheetViews>
    <sheetView workbookViewId="0">
      <selection activeCell="AB14" sqref="AB14"/>
    </sheetView>
  </sheetViews>
  <sheetFormatPr defaultRowHeight="14.4" x14ac:dyDescent="0.3"/>
  <cols>
    <col min="1" max="1" width="11.5546875" bestFit="1" customWidth="1"/>
    <col min="2" max="2" width="14.5546875" customWidth="1"/>
    <col min="3" max="3" width="10.33203125" customWidth="1"/>
    <col min="24" max="24" width="13.109375" customWidth="1"/>
    <col min="25" max="25" width="11.88671875" customWidth="1"/>
    <col min="26" max="26" width="16" bestFit="1" customWidth="1"/>
    <col min="27" max="27" width="13.109375" bestFit="1" customWidth="1"/>
    <col min="28" max="28" width="14.88671875" bestFit="1" customWidth="1"/>
    <col min="29" max="29" width="12.5546875" customWidth="1"/>
    <col min="30" max="30" width="11.33203125" customWidth="1"/>
  </cols>
  <sheetData>
    <row r="1" spans="1:30" ht="14.25" customHeight="1" x14ac:dyDescent="0.3">
      <c r="A1" t="s">
        <v>42</v>
      </c>
      <c r="B1">
        <v>1</v>
      </c>
      <c r="C1">
        <v>2</v>
      </c>
      <c r="D1">
        <v>3</v>
      </c>
      <c r="E1">
        <v>4</v>
      </c>
      <c r="F1">
        <v>5</v>
      </c>
      <c r="G1">
        <v>6</v>
      </c>
      <c r="H1">
        <v>7</v>
      </c>
      <c r="I1">
        <v>8</v>
      </c>
      <c r="J1">
        <v>9</v>
      </c>
      <c r="K1">
        <v>10</v>
      </c>
      <c r="L1">
        <v>11</v>
      </c>
      <c r="M1">
        <v>12</v>
      </c>
      <c r="N1">
        <v>13</v>
      </c>
      <c r="O1">
        <v>14</v>
      </c>
      <c r="P1">
        <v>15</v>
      </c>
      <c r="Q1">
        <v>16</v>
      </c>
      <c r="R1">
        <v>17</v>
      </c>
      <c r="S1">
        <v>18</v>
      </c>
      <c r="T1">
        <v>19</v>
      </c>
      <c r="U1">
        <v>20</v>
      </c>
    </row>
    <row r="2" spans="1:30" x14ac:dyDescent="0.3">
      <c r="A2" t="s">
        <v>43</v>
      </c>
      <c r="B2" t="e">
        <f>INDEX(recovery_data[Vintage],MATCH(B1,recovery_data[Vintage ID],))</f>
        <v>#N/A</v>
      </c>
      <c r="C2" t="e">
        <f>INDEX(recovery_data[Vintage],MATCH(C1,recovery_data[Vintage ID],))</f>
        <v>#N/A</v>
      </c>
      <c r="D2" t="e">
        <f>INDEX(recovery_data[Vintage],MATCH(D1,recovery_data[Vintage ID],))</f>
        <v>#N/A</v>
      </c>
      <c r="E2" t="e">
        <f>INDEX(recovery_data[Vintage],MATCH(E1,recovery_data[Vintage ID],))</f>
        <v>#N/A</v>
      </c>
      <c r="F2" t="str">
        <f>INDEX(recovery_data[Vintage],MATCH(F1,recovery_data[Vintage ID],))</f>
        <v>2016 - Q3</v>
      </c>
      <c r="G2" t="str">
        <f>INDEX(recovery_data[Vintage],MATCH(G1,recovery_data[Vintage ID],))</f>
        <v>2016 - Q4</v>
      </c>
      <c r="H2" t="e">
        <f>INDEX(recovery_data[Vintage],MATCH(H1,recovery_data[Vintage ID],))</f>
        <v>#N/A</v>
      </c>
      <c r="I2" t="e">
        <f>INDEX(recovery_data[Vintage],MATCH(I1,recovery_data[Vintage ID],))</f>
        <v>#N/A</v>
      </c>
      <c r="J2" t="e">
        <f>INDEX(recovery_data[Vintage],MATCH(J1,recovery_data[Vintage ID],))</f>
        <v>#N/A</v>
      </c>
      <c r="K2" t="e">
        <f>INDEX(recovery_data[Vintage],MATCH(K1,recovery_data[Vintage ID],))</f>
        <v>#N/A</v>
      </c>
      <c r="L2" t="e">
        <f>INDEX(recovery_data[Vintage],MATCH(L1,recovery_data[Vintage ID],))</f>
        <v>#N/A</v>
      </c>
      <c r="M2" t="e">
        <f>INDEX(recovery_data[Vintage],MATCH(M1,recovery_data[Vintage ID],))</f>
        <v>#N/A</v>
      </c>
      <c r="N2" t="e">
        <f>INDEX(recovery_data[Vintage],MATCH(N1,recovery_data[Vintage ID],))</f>
        <v>#N/A</v>
      </c>
      <c r="O2" t="e">
        <f>INDEX(recovery_data[Vintage],MATCH(O1,recovery_data[Vintage ID],))</f>
        <v>#N/A</v>
      </c>
      <c r="P2" t="e">
        <f>INDEX(recovery_data[Vintage],MATCH(P1,recovery_data[Vintage ID],))</f>
        <v>#N/A</v>
      </c>
      <c r="Q2" t="e">
        <f>INDEX(recovery_data[Vintage],MATCH(Q1,recovery_data[Vintage ID],))</f>
        <v>#N/A</v>
      </c>
      <c r="R2" t="e">
        <f>INDEX(recovery_data[Vintage],MATCH(R1,recovery_data[Vintage ID],))</f>
        <v>#N/A</v>
      </c>
      <c r="S2" t="e">
        <f>INDEX(recovery_data[Vintage],MATCH(S1,recovery_data[Vintage ID],))</f>
        <v>#N/A</v>
      </c>
      <c r="T2" t="e">
        <f>INDEX(recovery_data[Vintage],MATCH(T1,recovery_data[Vintage ID],))</f>
        <v>#N/A</v>
      </c>
      <c r="U2" t="e">
        <f>INDEX(recovery_data[Vintage],MATCH(U1,recovery_data[Vintage ID],))</f>
        <v>#N/A</v>
      </c>
    </row>
    <row r="3" spans="1:30" x14ac:dyDescent="0.3">
      <c r="A3" t="s">
        <v>44</v>
      </c>
      <c r="B3">
        <f t="array" ref="B3">MAX(recovery_data[Period]*(recovery_data[Vintage ID]=B1))</f>
        <v>0</v>
      </c>
      <c r="C3">
        <f t="array" ref="C3">MAX(recovery_data[Period]*(recovery_data[Vintage ID]=C1))</f>
        <v>0</v>
      </c>
      <c r="D3">
        <f t="array" ref="D3">MAX(recovery_data[Period]*(recovery_data[Vintage ID]=D1))</f>
        <v>0</v>
      </c>
      <c r="E3">
        <f t="array" ref="E3">MAX(recovery_data[Period]*(recovery_data[Vintage ID]=E1))</f>
        <v>0</v>
      </c>
      <c r="F3">
        <f t="array" ref="F3">MAX(recovery_data[Period]*(recovery_data[Vintage ID]=F1))</f>
        <v>6</v>
      </c>
      <c r="G3">
        <f t="array" ref="G3">MAX(recovery_data[Period]*(recovery_data[Vintage ID]=G1))</f>
        <v>7</v>
      </c>
      <c r="H3">
        <f t="array" ref="H3">MAX(recovery_data[Period]*(recovery_data[Vintage ID]=H1))</f>
        <v>0</v>
      </c>
      <c r="I3">
        <f t="array" ref="I3">MAX(recovery_data[Period]*(recovery_data[Vintage ID]=I1))</f>
        <v>0</v>
      </c>
      <c r="J3">
        <f t="array" ref="J3">MAX(recovery_data[Period]*(recovery_data[Vintage ID]=J1))</f>
        <v>0</v>
      </c>
      <c r="K3">
        <f t="array" ref="K3">MAX(recovery_data[Period]*(recovery_data[Vintage ID]=K1))</f>
        <v>0</v>
      </c>
      <c r="L3">
        <f t="array" ref="L3">MAX(recovery_data[Period]*(recovery_data[Vintage ID]=L1))</f>
        <v>0</v>
      </c>
      <c r="M3">
        <f t="array" ref="M3">MAX(recovery_data[Period]*(recovery_data[Vintage ID]=M1))</f>
        <v>0</v>
      </c>
      <c r="N3">
        <f t="array" ref="N3">MAX(recovery_data[Period]*(recovery_data[Vintage ID]=N1))</f>
        <v>0</v>
      </c>
      <c r="O3">
        <f t="array" ref="O3">MAX(recovery_data[Period]*(recovery_data[Vintage ID]=O1))</f>
        <v>0</v>
      </c>
      <c r="P3">
        <f t="array" ref="P3">MAX(recovery_data[Period]*(recovery_data[Vintage ID]=P1))</f>
        <v>0</v>
      </c>
      <c r="Q3">
        <f t="array" ref="Q3">MAX(recovery_data[Period]*(recovery_data[Vintage ID]=Q1))</f>
        <v>0</v>
      </c>
      <c r="R3">
        <f t="array" ref="R3">MAX(recovery_data[Period]*(recovery_data[Vintage ID]=R1))</f>
        <v>0</v>
      </c>
      <c r="S3">
        <f t="array" ref="S3">MAX(recovery_data[Period]*(recovery_data[Vintage ID]=S1))</f>
        <v>0</v>
      </c>
      <c r="T3">
        <f t="array" ref="T3">MAX(recovery_data[Period]*(recovery_data[Vintage ID]=T1))</f>
        <v>0</v>
      </c>
      <c r="U3">
        <f t="array" ref="U3">MAX(recovery_data[Period]*(recovery_data[Vintage ID]=U1))</f>
        <v>0</v>
      </c>
    </row>
    <row r="4" spans="1:30" x14ac:dyDescent="0.3">
      <c r="A4" t="s">
        <v>45</v>
      </c>
      <c r="B4" s="11" t="str">
        <f>IF(ISERROR(B2),"Empty",B2)</f>
        <v>Empty</v>
      </c>
      <c r="C4" s="11" t="str">
        <f t="shared" ref="C4:U4" si="0">IF(ISERROR(C2),"Empty",C2)</f>
        <v>Empty</v>
      </c>
      <c r="D4" s="11" t="str">
        <f t="shared" si="0"/>
        <v>Empty</v>
      </c>
      <c r="E4" s="11" t="str">
        <f t="shared" si="0"/>
        <v>Empty</v>
      </c>
      <c r="F4" s="11" t="str">
        <f t="shared" si="0"/>
        <v>2016 - Q3</v>
      </c>
      <c r="G4" s="11" t="str">
        <f t="shared" si="0"/>
        <v>2016 - Q4</v>
      </c>
      <c r="H4" s="11" t="str">
        <f t="shared" si="0"/>
        <v>Empty</v>
      </c>
      <c r="I4" s="11" t="str">
        <f t="shared" si="0"/>
        <v>Empty</v>
      </c>
      <c r="J4" s="11" t="str">
        <f t="shared" si="0"/>
        <v>Empty</v>
      </c>
      <c r="K4" s="11" t="str">
        <f t="shared" si="0"/>
        <v>Empty</v>
      </c>
      <c r="L4" s="11" t="str">
        <f t="shared" si="0"/>
        <v>Empty</v>
      </c>
      <c r="M4" s="11" t="str">
        <f t="shared" si="0"/>
        <v>Empty</v>
      </c>
      <c r="N4" s="11" t="str">
        <f t="shared" si="0"/>
        <v>Empty</v>
      </c>
      <c r="O4" s="11" t="str">
        <f t="shared" si="0"/>
        <v>Empty</v>
      </c>
      <c r="P4" s="11" t="str">
        <f t="shared" si="0"/>
        <v>Empty</v>
      </c>
      <c r="Q4" s="11" t="str">
        <f t="shared" si="0"/>
        <v>Empty</v>
      </c>
      <c r="R4" s="11" t="str">
        <f t="shared" si="0"/>
        <v>Empty</v>
      </c>
      <c r="S4" s="11" t="str">
        <f t="shared" si="0"/>
        <v>Empty</v>
      </c>
      <c r="T4" s="11" t="str">
        <f t="shared" si="0"/>
        <v>Empty</v>
      </c>
      <c r="U4" s="11" t="str">
        <f t="shared" si="0"/>
        <v>Empty</v>
      </c>
      <c r="W4" s="18" t="s">
        <v>0</v>
      </c>
      <c r="X4" s="18" t="s">
        <v>57</v>
      </c>
      <c r="Y4" s="19" t="s">
        <v>1</v>
      </c>
      <c r="Z4" s="19" t="s">
        <v>58</v>
      </c>
      <c r="AA4" s="25" t="s">
        <v>73</v>
      </c>
      <c r="AB4" s="25" t="s">
        <v>74</v>
      </c>
      <c r="AC4" s="25" t="s">
        <v>61</v>
      </c>
      <c r="AD4" s="28" t="s">
        <v>69</v>
      </c>
    </row>
    <row r="5" spans="1:30" x14ac:dyDescent="0.3">
      <c r="A5">
        <v>1</v>
      </c>
      <c r="B5" s="12" t="e">
        <f>IF(ISERROR(B$2),NA(),IF($A5&gt;B$3,MIN(100%,INDEX(recovery_EXT_overview,$A5-1,B$1)*INDEX(recovery_EXT[Growth Factor],$A5)),INDEX(recovery_overview,$A5,B$1)))</f>
        <v>#N/A</v>
      </c>
      <c r="C5" s="13" t="e">
        <f>IF(ISERROR(C$2),NA(),IF($A5&gt;C$3,MIN(100%,INDEX(recovery_EXT_overview,$A5-1,C$1)*INDEX(recovery_EXT[Growth Factor],$A5)),INDEX(recovery_overview,$A5,C$1)))</f>
        <v>#N/A</v>
      </c>
      <c r="D5" s="13" t="e">
        <f>IF(ISERROR(D$2),NA(),IF($A5&gt;D$3,MIN(100%,INDEX(recovery_EXT_overview,$A5-1,D$1)*INDEX(recovery_EXT[Growth Factor],$A5)),INDEX(recovery_overview,$A5,D$1)))</f>
        <v>#N/A</v>
      </c>
      <c r="E5" s="13" t="e">
        <f>IF(ISERROR(E$2),NA(),IF($A5&gt;E$3,MIN(100%,INDEX(recovery_EXT_overview,$A5-1,E$1)*INDEX(recovery_EXT[Growth Factor],$A5)),INDEX(recovery_overview,$A5,E$1)))</f>
        <v>#N/A</v>
      </c>
      <c r="F5" s="13">
        <f>IF(ISERROR(F$2),NA(),IF($A5&gt;F$3,MIN(100%,INDEX(recovery_EXT_overview,$A5-1,F$1)*INDEX(recovery_EXT[Growth Factor],$A5)),INDEX(recovery_overview,$A5,F$1)))</f>
        <v>0</v>
      </c>
      <c r="G5" s="13">
        <f>IF(ISERROR(G$2),NA(),IF($A5&gt;G$3,MIN(100%,INDEX(recovery_EXT_overview,$A5-1,G$1)*INDEX(recovery_EXT[Growth Factor],$A5)),INDEX(recovery_overview,$A5,G$1)))</f>
        <v>2.2056796250344637E-2</v>
      </c>
      <c r="H5" s="13" t="e">
        <f>IF(ISERROR(H$2),NA(),IF($A5&gt;H$3,MIN(100%,INDEX(recovery_EXT_overview,$A5-1,H$1)*INDEX(recovery_EXT[Growth Factor],$A5)),INDEX(recovery_overview,$A5,H$1)))</f>
        <v>#N/A</v>
      </c>
      <c r="I5" s="13" t="e">
        <f>IF(ISERROR(I$2),NA(),IF($A5&gt;I$3,MIN(100%,INDEX(recovery_EXT_overview,$A5-1,I$1)*INDEX(recovery_EXT[Growth Factor],$A5)),INDEX(recovery_overview,$A5,I$1)))</f>
        <v>#N/A</v>
      </c>
      <c r="J5" s="13" t="e">
        <f>IF(ISERROR(J$2),NA(),IF($A5&gt;J$3,MIN(100%,INDEX(recovery_EXT_overview,$A5-1,J$1)*INDEX(recovery_EXT[Growth Factor],$A5)),INDEX(recovery_overview,$A5,J$1)))</f>
        <v>#N/A</v>
      </c>
      <c r="K5" s="13" t="e">
        <f>IF(ISERROR(K$2),NA(),IF($A5&gt;K$3,MIN(100%,INDEX(recovery_EXT_overview,$A5-1,K$1)*INDEX(recovery_EXT[Growth Factor],$A5)),INDEX(recovery_overview,$A5,K$1)))</f>
        <v>#N/A</v>
      </c>
      <c r="L5" s="13" t="e">
        <f>IF(ISERROR(L$2),NA(),IF($A5&gt;L$3,MIN(100%,INDEX(recovery_EXT_overview,$A5-1,L$1)*INDEX(recovery_EXT[Growth Factor],$A5)),INDEX(recovery_overview,$A5,L$1)))</f>
        <v>#N/A</v>
      </c>
      <c r="M5" s="13" t="e">
        <f>IF(ISERROR(M$2),NA(),IF($A5&gt;M$3,MIN(100%,INDEX(recovery_EXT_overview,$A5-1,M$1)*INDEX(recovery_EXT[Growth Factor],$A5)),INDEX(recovery_overview,$A5,M$1)))</f>
        <v>#N/A</v>
      </c>
      <c r="N5" s="13" t="e">
        <f>IF(ISERROR(N$2),NA(),IF($A5&gt;N$3,MIN(100%,INDEX(recovery_EXT_overview,$A5-1,N$1)*INDEX(recovery_EXT[Growth Factor],$A5)),INDEX(recovery_overview,$A5,N$1)))</f>
        <v>#N/A</v>
      </c>
      <c r="O5" s="13" t="e">
        <f>IF(ISERROR(O$2),NA(),IF($A5&gt;O$3,MIN(100%,INDEX(recovery_EXT_overview,$A5-1,O$1)*INDEX(recovery_EXT[Growth Factor],$A5)),INDEX(recovery_overview,$A5,O$1)))</f>
        <v>#N/A</v>
      </c>
      <c r="P5" s="13" t="e">
        <f>IF(ISERROR(P$2),NA(),IF($A5&gt;P$3,MIN(100%,INDEX(recovery_EXT_overview,$A5-1,P$1)*INDEX(recovery_EXT[Growth Factor],$A5)),INDEX(recovery_overview,$A5,P$1)))</f>
        <v>#N/A</v>
      </c>
      <c r="Q5" s="13" t="e">
        <f>IF(ISERROR(Q$2),NA(),IF($A5&gt;Q$3,MIN(100%,INDEX(recovery_EXT_overview,$A5-1,Q$1)*INDEX(recovery_EXT[Growth Factor],$A5)),INDEX(recovery_overview,$A5,Q$1)))</f>
        <v>#N/A</v>
      </c>
      <c r="R5" s="13" t="e">
        <f>IF(ISERROR(R$2),NA(),IF($A5&gt;R$3,MIN(100%,INDEX(recovery_EXT_overview,$A5-1,R$1)*INDEX(recovery_EXT[Growth Factor],$A5)),INDEX(recovery_overview,$A5,R$1)))</f>
        <v>#N/A</v>
      </c>
      <c r="S5" s="13" t="e">
        <f>IF(ISERROR(S$2),NA(),IF($A5&gt;S$3,MIN(100%,INDEX(recovery_EXT_overview,$A5-1,S$1)*INDEX(recovery_EXT[Growth Factor],$A5)),INDEX(recovery_overview,$A5,S$1)))</f>
        <v>#N/A</v>
      </c>
      <c r="T5" s="13" t="e">
        <f>IF(ISERROR(T$2),NA(),IF($A5&gt;T$3,MIN(100%,INDEX(recovery_EXT_overview,$A5-1,T$1)*INDEX(recovery_EXT[Growth Factor],$A5)),INDEX(recovery_overview,$A5,T$1)))</f>
        <v>#N/A</v>
      </c>
      <c r="U5" s="14" t="e">
        <f>IF(ISERROR(U$2),NA(),IF($A5&gt;U$3,MIN(100%,INDEX(recovery_EXT_overview,$A5-1,U$1)*INDEX(recovery_EXT[Growth Factor],$A5)),INDEX(recovery_overview,$A5,U$1)))</f>
        <v>#N/A</v>
      </c>
      <c r="W5" s="20">
        <v>1</v>
      </c>
      <c r="X5" s="13">
        <f t="array" aca="1" ref="X5" ca="1">IFERROR(SUM((recovery_EXT[[#This Row],[Period]]&lt;=max_periods_rcv)*(IFERROR(INDEX(recovery_overview,recovery_EXT[[#This Row],[Period]],),0)-IF(recovery_EXT[[#This Row],[Period]]&gt;1,IFERROR(INDEX(recovery_overview,recovery_EXT[[#This Row],[Period]]-1,),0),0))*INDIRECT(weights_type))/SUM((recovery_EXT[[#This Row],[Period]]&lt;=max_periods_rcv)*INDIRECT(weights_type)),0%)</f>
        <v>9.5245256535579116E-3</v>
      </c>
      <c r="Y5" s="13">
        <f ca="1">MIN(recovery_EXT[[#This Row],[Vintage Δ]]+IF(recovery_EXT[[#This Row],[Period]]&gt;1,INDEX(recovery_EXT[Vintage],recovery_EXT[[#This Row],[Period]]-1),0),100%)</f>
        <v>9.5245256535579116E-3</v>
      </c>
      <c r="Z5" s="22">
        <f>IF(recovery_EXT[[#This Row],[Period]]&gt;1,recovery_EXT[[#This Row],[Vintage]]/INDEX(recovery_EXT[Vintage],recovery_EXT[[#This Row],[Period]]-1),1)</f>
        <v>1</v>
      </c>
      <c r="AA5">
        <f t="array" ref="AA5">SUM((recovery_data[Period]=recovery_EXT[[#This Row],[Period]])*1)</f>
        <v>4</v>
      </c>
      <c r="AB5">
        <f t="array" ref="AB5">SUM((recovery_data[Period]=recovery_EXT[[#This Row],[Period]])*recovery_data[Original DFT Balance (EUR)])</f>
        <v>525</v>
      </c>
      <c r="AC5" s="27">
        <f t="array" aca="1" ref="AC5" ca="1">NTV_total_N/(NTV_total_N-1)*SUM((IFERROR(INDEX(recovery_EXT_overview,recovery_EXT[[#This Row],[Period]],),0)-recovery_EXT[[#This Row],[Vintage]])^2*INDIRECT(weights_type))</f>
        <v>2.387278655928494E-4</v>
      </c>
      <c r="AD5" s="4">
        <f ca="1">SQRT(recovery_EXT[[#This Row],[Variance]])/recovery_EXT[[#This Row],[Vintage]]</f>
        <v>1.6222142113076254</v>
      </c>
    </row>
    <row r="6" spans="1:30" x14ac:dyDescent="0.3">
      <c r="A6">
        <v>2</v>
      </c>
      <c r="B6" s="15" t="e">
        <f>IF(ISERROR(B$2),NA(),IF($A6&gt;B$3,MIN(100%,INDEX(recovery_EXT_overview,$A6-1,B$1)*INDEX(recovery_EXT[Growth Factor],$A6)),INDEX(recovery_overview,$A6,B$1)))</f>
        <v>#N/A</v>
      </c>
      <c r="C6" s="16" t="e">
        <f>IF(ISERROR(C$2),NA(),IF($A6&gt;C$3,MIN(100%,INDEX(recovery_EXT_overview,$A6-1,C$1)*INDEX(recovery_EXT[Growth Factor],$A6)),INDEX(recovery_overview,$A6,C$1)))</f>
        <v>#N/A</v>
      </c>
      <c r="D6" s="16" t="e">
        <f>IF(ISERROR(D$2),NA(),IF($A6&gt;D$3,MIN(100%,INDEX(recovery_EXT_overview,$A6-1,D$1)*INDEX(recovery_EXT[Growth Factor],$A6)),INDEX(recovery_overview,$A6,D$1)))</f>
        <v>#N/A</v>
      </c>
      <c r="E6" s="16" t="e">
        <f>IF(ISERROR(E$2),NA(),IF($A6&gt;E$3,MIN(100%,INDEX(recovery_EXT_overview,$A6-1,E$1)*INDEX(recovery_EXT[Growth Factor],$A6)),INDEX(recovery_overview,$A6,E$1)))</f>
        <v>#N/A</v>
      </c>
      <c r="F6" s="16">
        <f>IF(ISERROR(F$2),NA(),IF($A6&gt;F$3,MIN(100%,INDEX(recovery_EXT_overview,$A6-1,F$1)*INDEX(recovery_EXT[Growth Factor],$A6)),INDEX(recovery_overview,$A6,F$1)))</f>
        <v>1.6501241718439315E-2</v>
      </c>
      <c r="G6" s="16">
        <f>IF(ISERROR(G$2),NA(),IF($A6&gt;G$3,MIN(100%,INDEX(recovery_EXT_overview,$A6-1,G$1)*INDEX(recovery_EXT[Growth Factor],$A6)),INDEX(recovery_overview,$A6,G$1)))</f>
        <v>5.2706438682585323E-2</v>
      </c>
      <c r="H6" s="16" t="e">
        <f>IF(ISERROR(H$2),NA(),IF($A6&gt;H$3,MIN(100%,INDEX(recovery_EXT_overview,$A6-1,H$1)*INDEX(recovery_EXT[Growth Factor],$A6)),INDEX(recovery_overview,$A6,H$1)))</f>
        <v>#N/A</v>
      </c>
      <c r="I6" s="16" t="e">
        <f>IF(ISERROR(I$2),NA(),IF($A6&gt;I$3,MIN(100%,INDEX(recovery_EXT_overview,$A6-1,I$1)*INDEX(recovery_EXT[Growth Factor],$A6)),INDEX(recovery_overview,$A6,I$1)))</f>
        <v>#N/A</v>
      </c>
      <c r="J6" s="16" t="e">
        <f>IF(ISERROR(J$2),NA(),IF($A6&gt;J$3,MIN(100%,INDEX(recovery_EXT_overview,$A6-1,J$1)*INDEX(recovery_EXT[Growth Factor],$A6)),INDEX(recovery_overview,$A6,J$1)))</f>
        <v>#N/A</v>
      </c>
      <c r="K6" s="16" t="e">
        <f>IF(ISERROR(K$2),NA(),IF($A6&gt;K$3,MIN(100%,INDEX(recovery_EXT_overview,$A6-1,K$1)*INDEX(recovery_EXT[Growth Factor],$A6)),INDEX(recovery_overview,$A6,K$1)))</f>
        <v>#N/A</v>
      </c>
      <c r="L6" s="16" t="e">
        <f>IF(ISERROR(L$2),NA(),IF($A6&gt;L$3,MIN(100%,INDEX(recovery_EXT_overview,$A6-1,L$1)*INDEX(recovery_EXT[Growth Factor],$A6)),INDEX(recovery_overview,$A6,L$1)))</f>
        <v>#N/A</v>
      </c>
      <c r="M6" s="16" t="e">
        <f>IF(ISERROR(M$2),NA(),IF($A6&gt;M$3,MIN(100%,INDEX(recovery_EXT_overview,$A6-1,M$1)*INDEX(recovery_EXT[Growth Factor],$A6)),INDEX(recovery_overview,$A6,M$1)))</f>
        <v>#N/A</v>
      </c>
      <c r="N6" s="16" t="e">
        <f>IF(ISERROR(N$2),NA(),IF($A6&gt;N$3,MIN(100%,INDEX(recovery_EXT_overview,$A6-1,N$1)*INDEX(recovery_EXT[Growth Factor],$A6)),INDEX(recovery_overview,$A6,N$1)))</f>
        <v>#N/A</v>
      </c>
      <c r="O6" s="16" t="e">
        <f>IF(ISERROR(O$2),NA(),IF($A6&gt;O$3,MIN(100%,INDEX(recovery_EXT_overview,$A6-1,O$1)*INDEX(recovery_EXT[Growth Factor],$A6)),INDEX(recovery_overview,$A6,O$1)))</f>
        <v>#N/A</v>
      </c>
      <c r="P6" s="16" t="e">
        <f>IF(ISERROR(P$2),NA(),IF($A6&gt;P$3,MIN(100%,INDEX(recovery_EXT_overview,$A6-1,P$1)*INDEX(recovery_EXT[Growth Factor],$A6)),INDEX(recovery_overview,$A6,P$1)))</f>
        <v>#N/A</v>
      </c>
      <c r="Q6" s="16" t="e">
        <f>IF(ISERROR(Q$2),NA(),IF($A6&gt;Q$3,MIN(100%,INDEX(recovery_EXT_overview,$A6-1,Q$1)*INDEX(recovery_EXT[Growth Factor],$A6)),INDEX(recovery_overview,$A6,Q$1)))</f>
        <v>#N/A</v>
      </c>
      <c r="R6" s="16" t="e">
        <f>IF(ISERROR(R$2),NA(),IF($A6&gt;R$3,MIN(100%,INDEX(recovery_EXT_overview,$A6-1,R$1)*INDEX(recovery_EXT[Growth Factor],$A6)),INDEX(recovery_overview,$A6,R$1)))</f>
        <v>#N/A</v>
      </c>
      <c r="S6" s="16" t="e">
        <f>IF(ISERROR(S$2),NA(),IF($A6&gt;S$3,MIN(100%,INDEX(recovery_EXT_overview,$A6-1,S$1)*INDEX(recovery_EXT[Growth Factor],$A6)),INDEX(recovery_overview,$A6,S$1)))</f>
        <v>#N/A</v>
      </c>
      <c r="T6" s="16" t="e">
        <f>IF(ISERROR(T$2),NA(),IF($A6&gt;T$3,MIN(100%,INDEX(recovery_EXT_overview,$A6-1,T$1)*INDEX(recovery_EXT[Growth Factor],$A6)),INDEX(recovery_overview,$A6,T$1)))</f>
        <v>#N/A</v>
      </c>
      <c r="U6" s="17" t="e">
        <f>IF(ISERROR(U$2),NA(),IF($A6&gt;U$3,MIN(100%,INDEX(recovery_EXT_overview,$A6-1,U$1)*INDEX(recovery_EXT[Growth Factor],$A6)),INDEX(recovery_overview,$A6,U$1)))</f>
        <v>#N/A</v>
      </c>
      <c r="W6" s="21">
        <v>2</v>
      </c>
      <c r="X6" s="16">
        <f t="array" aca="1" ref="X6" ca="1">IFERROR(SUM((recovery_EXT[[#This Row],[Period]]&lt;=max_periods_rcv)*(IFERROR(INDEX(recovery_overview,recovery_EXT[[#This Row],[Period]],),0)-IF(recovery_EXT[[#This Row],[Period]]&gt;1,IFERROR(INDEX(recovery_overview,recovery_EXT[[#This Row],[Period]]-1,),0),0))*INDIRECT(weights_type))/SUM((recovery_EXT[[#This Row],[Period]]&lt;=max_periods_rcv)*INDIRECT(weights_type)),0%)</f>
        <v>2.2610778390308089E-2</v>
      </c>
      <c r="Y6" s="16">
        <f ca="1">MIN(recovery_EXT[[#This Row],[Vintage Δ]]+IF(recovery_EXT[[#This Row],[Period]]&gt;1,INDEX(recovery_EXT[Vintage],recovery_EXT[[#This Row],[Period]]-1),0),100%)</f>
        <v>3.2135304043865998E-2</v>
      </c>
      <c r="Z6" s="23">
        <f ca="1">IF(recovery_EXT[[#This Row],[Period]]&gt;1,recovery_EXT[[#This Row],[Vintage]]/INDEX(recovery_EXT[Vintage],recovery_EXT[[#This Row],[Period]]-1),1)</f>
        <v>3.3739532248371624</v>
      </c>
      <c r="AA6">
        <f t="array" ref="AA6">SUM((recovery_data[Period]=recovery_EXT[[#This Row],[Period]])*1)</f>
        <v>4</v>
      </c>
      <c r="AB6">
        <f t="array" ref="AB6">SUM((recovery_data[Period]=recovery_EXT[[#This Row],[Period]])*recovery_data[Original DFT Balance (EUR)])</f>
        <v>525</v>
      </c>
      <c r="AC6" s="1">
        <f t="array" aca="1" ref="AC6" ca="1">NTV_total_N/(NTV_total_N-1)*SUM((IFERROR(INDEX(recovery_EXT_overview,recovery_EXT[[#This Row],[Period]],),0)-recovery_EXT[[#This Row],[Vintage]])^2*INDIRECT(weights_type))</f>
        <v>6.4322080209296335E-4</v>
      </c>
      <c r="AD6" s="4">
        <f ca="1">SQRT(recovery_EXT[[#This Row],[Variance]])/recovery_EXT[[#This Row],[Vintage]]</f>
        <v>0.78921917309873357</v>
      </c>
    </row>
    <row r="7" spans="1:30" x14ac:dyDescent="0.3">
      <c r="A7">
        <v>3</v>
      </c>
      <c r="B7" s="12" t="e">
        <f>IF(ISERROR(B$2),NA(),IF($A7&gt;B$3,MIN(100%,INDEX(recovery_EXT_overview,$A7-1,B$1)*INDEX(recovery_EXT[Growth Factor],$A7)),INDEX(recovery_overview,$A7,B$1)))</f>
        <v>#N/A</v>
      </c>
      <c r="C7" s="13" t="e">
        <f>IF(ISERROR(C$2),NA(),IF($A7&gt;C$3,MIN(100%,INDEX(recovery_EXT_overview,$A7-1,C$1)*INDEX(recovery_EXT[Growth Factor],$A7)),INDEX(recovery_overview,$A7,C$1)))</f>
        <v>#N/A</v>
      </c>
      <c r="D7" s="13" t="e">
        <f>IF(ISERROR(D$2),NA(),IF($A7&gt;D$3,MIN(100%,INDEX(recovery_EXT_overview,$A7-1,D$1)*INDEX(recovery_EXT[Growth Factor],$A7)),INDEX(recovery_overview,$A7,D$1)))</f>
        <v>#N/A</v>
      </c>
      <c r="E7" s="13" t="e">
        <f>IF(ISERROR(E$2),NA(),IF($A7&gt;E$3,MIN(100%,INDEX(recovery_EXT_overview,$A7-1,E$1)*INDEX(recovery_EXT[Growth Factor],$A7)),INDEX(recovery_overview,$A7,E$1)))</f>
        <v>#N/A</v>
      </c>
      <c r="F7" s="13">
        <f>IF(ISERROR(F$2),NA(),IF($A7&gt;F$3,MIN(100%,INDEX(recovery_EXT_overview,$A7-1,F$1)*INDEX(recovery_EXT[Growth Factor],$A7)),INDEX(recovery_overview,$A7,F$1)))</f>
        <v>6.2680108177021771E-2</v>
      </c>
      <c r="G7" s="13">
        <f>IF(ISERROR(G$2),NA(),IF($A7&gt;G$3,MIN(100%,INDEX(recovery_EXT_overview,$A7-1,G$1)*INDEX(recovery_EXT[Growth Factor],$A7)),INDEX(recovery_overview,$A7,G$1)))</f>
        <v>0.16227823048338189</v>
      </c>
      <c r="H7" s="13" t="e">
        <f>IF(ISERROR(H$2),NA(),IF($A7&gt;H$3,MIN(100%,INDEX(recovery_EXT_overview,$A7-1,H$1)*INDEX(recovery_EXT[Growth Factor],$A7)),INDEX(recovery_overview,$A7,H$1)))</f>
        <v>#N/A</v>
      </c>
      <c r="I7" s="13" t="e">
        <f>IF(ISERROR(I$2),NA(),IF($A7&gt;I$3,MIN(100%,INDEX(recovery_EXT_overview,$A7-1,I$1)*INDEX(recovery_EXT[Growth Factor],$A7)),INDEX(recovery_overview,$A7,I$1)))</f>
        <v>#N/A</v>
      </c>
      <c r="J7" s="13" t="e">
        <f>IF(ISERROR(J$2),NA(),IF($A7&gt;J$3,MIN(100%,INDEX(recovery_EXT_overview,$A7-1,J$1)*INDEX(recovery_EXT[Growth Factor],$A7)),INDEX(recovery_overview,$A7,J$1)))</f>
        <v>#N/A</v>
      </c>
      <c r="K7" s="13" t="e">
        <f>IF(ISERROR(K$2),NA(),IF($A7&gt;K$3,MIN(100%,INDEX(recovery_EXT_overview,$A7-1,K$1)*INDEX(recovery_EXT[Growth Factor],$A7)),INDEX(recovery_overview,$A7,K$1)))</f>
        <v>#N/A</v>
      </c>
      <c r="L7" s="13" t="e">
        <f>IF(ISERROR(L$2),NA(),IF($A7&gt;L$3,MIN(100%,INDEX(recovery_EXT_overview,$A7-1,L$1)*INDEX(recovery_EXT[Growth Factor],$A7)),INDEX(recovery_overview,$A7,L$1)))</f>
        <v>#N/A</v>
      </c>
      <c r="M7" s="13" t="e">
        <f>IF(ISERROR(M$2),NA(),IF($A7&gt;M$3,MIN(100%,INDEX(recovery_EXT_overview,$A7-1,M$1)*INDEX(recovery_EXT[Growth Factor],$A7)),INDEX(recovery_overview,$A7,M$1)))</f>
        <v>#N/A</v>
      </c>
      <c r="N7" s="13" t="e">
        <f>IF(ISERROR(N$2),NA(),IF($A7&gt;N$3,MIN(100%,INDEX(recovery_EXT_overview,$A7-1,N$1)*INDEX(recovery_EXT[Growth Factor],$A7)),INDEX(recovery_overview,$A7,N$1)))</f>
        <v>#N/A</v>
      </c>
      <c r="O7" s="13" t="e">
        <f>IF(ISERROR(O$2),NA(),IF($A7&gt;O$3,MIN(100%,INDEX(recovery_EXT_overview,$A7-1,O$1)*INDEX(recovery_EXT[Growth Factor],$A7)),INDEX(recovery_overview,$A7,O$1)))</f>
        <v>#N/A</v>
      </c>
      <c r="P7" s="13" t="e">
        <f>IF(ISERROR(P$2),NA(),IF($A7&gt;P$3,MIN(100%,INDEX(recovery_EXT_overview,$A7-1,P$1)*INDEX(recovery_EXT[Growth Factor],$A7)),INDEX(recovery_overview,$A7,P$1)))</f>
        <v>#N/A</v>
      </c>
      <c r="Q7" s="13" t="e">
        <f>IF(ISERROR(Q$2),NA(),IF($A7&gt;Q$3,MIN(100%,INDEX(recovery_EXT_overview,$A7-1,Q$1)*INDEX(recovery_EXT[Growth Factor],$A7)),INDEX(recovery_overview,$A7,Q$1)))</f>
        <v>#N/A</v>
      </c>
      <c r="R7" s="13" t="e">
        <f>IF(ISERROR(R$2),NA(),IF($A7&gt;R$3,MIN(100%,INDEX(recovery_EXT_overview,$A7-1,R$1)*INDEX(recovery_EXT[Growth Factor],$A7)),INDEX(recovery_overview,$A7,R$1)))</f>
        <v>#N/A</v>
      </c>
      <c r="S7" s="13" t="e">
        <f>IF(ISERROR(S$2),NA(),IF($A7&gt;S$3,MIN(100%,INDEX(recovery_EXT_overview,$A7-1,S$1)*INDEX(recovery_EXT[Growth Factor],$A7)),INDEX(recovery_overview,$A7,S$1)))</f>
        <v>#N/A</v>
      </c>
      <c r="T7" s="13" t="e">
        <f>IF(ISERROR(T$2),NA(),IF($A7&gt;T$3,MIN(100%,INDEX(recovery_EXT_overview,$A7-1,T$1)*INDEX(recovery_EXT[Growth Factor],$A7)),INDEX(recovery_overview,$A7,T$1)))</f>
        <v>#N/A</v>
      </c>
      <c r="U7" s="14" t="e">
        <f>IF(ISERROR(U$2),NA(),IF($A7&gt;U$3,MIN(100%,INDEX(recovery_EXT_overview,$A7-1,U$1)*INDEX(recovery_EXT[Growth Factor],$A7)),INDEX(recovery_overview,$A7,U$1)))</f>
        <v>#N/A</v>
      </c>
      <c r="W7" s="20">
        <v>3</v>
      </c>
      <c r="X7" s="13">
        <f t="array" aca="1" ref="X7" ca="1">IFERROR(SUM((recovery_EXT[[#This Row],[Period]]&lt;=max_periods_rcv)*(IFERROR(INDEX(recovery_overview,recovery_EXT[[#This Row],[Period]],),0)-IF(recovery_EXT[[#This Row],[Period]]&gt;1,IFERROR(INDEX(recovery_overview,recovery_EXT[[#This Row],[Period]]-1,),0),0))*INDIRECT(weights_type))/SUM((recovery_EXT[[#This Row],[Period]]&lt;=max_periods_rcv)*INDIRECT(weights_type)),0%)</f>
        <v>7.3553084219993098E-2</v>
      </c>
      <c r="Y7" s="13">
        <f ca="1">MIN(recovery_EXT[[#This Row],[Vintage Δ]]+IF(recovery_EXT[[#This Row],[Period]]&gt;1,INDEX(recovery_EXT[Vintage],recovery_EXT[[#This Row],[Period]]-1),0),100%)</f>
        <v>0.1056883882638591</v>
      </c>
      <c r="Z7" s="22">
        <f ca="1">IF(recovery_EXT[[#This Row],[Period]]&gt;1,recovery_EXT[[#This Row],[Vintage]]/INDEX(recovery_EXT[Vintage],recovery_EXT[[#This Row],[Period]]-1),1)</f>
        <v>3.2888560232568564</v>
      </c>
      <c r="AA7">
        <f t="array" ref="AA7">SUM((recovery_data[Period]=recovery_EXT[[#This Row],[Period]])*1)</f>
        <v>4</v>
      </c>
      <c r="AB7">
        <f t="array" ref="AB7">SUM((recovery_data[Period]=recovery_EXT[[#This Row],[Period]])*recovery_data[Original DFT Balance (EUR)])</f>
        <v>525</v>
      </c>
      <c r="AC7" s="1">
        <f t="array" aca="1" ref="AC7" ca="1">NTV_total_N/(NTV_total_N-1)*SUM((IFERROR(INDEX(recovery_EXT_overview,recovery_EXT[[#This Row],[Period]],),0)-recovery_EXT[[#This Row],[Vintage]])^2*INDIRECT(weights_type))</f>
        <v>4.867663568494337E-3</v>
      </c>
      <c r="AD7" s="4">
        <f ca="1">SQRT(recovery_EXT[[#This Row],[Variance]])/recovery_EXT[[#This Row],[Vintage]]</f>
        <v>0.66013536876523793</v>
      </c>
    </row>
    <row r="8" spans="1:30" x14ac:dyDescent="0.3">
      <c r="A8">
        <v>4</v>
      </c>
      <c r="B8" s="15" t="e">
        <f>IF(ISERROR(B$2),NA(),IF($A8&gt;B$3,MIN(100%,INDEX(recovery_EXT_overview,$A8-1,B$1)*INDEX(recovery_EXT[Growth Factor],$A8)),INDEX(recovery_overview,$A8,B$1)))</f>
        <v>#N/A</v>
      </c>
      <c r="C8" s="16" t="e">
        <f>IF(ISERROR(C$2),NA(),IF($A8&gt;C$3,MIN(100%,INDEX(recovery_EXT_overview,$A8-1,C$1)*INDEX(recovery_EXT[Growth Factor],$A8)),INDEX(recovery_overview,$A8,C$1)))</f>
        <v>#N/A</v>
      </c>
      <c r="D8" s="16" t="e">
        <f>IF(ISERROR(D$2),NA(),IF($A8&gt;D$3,MIN(100%,INDEX(recovery_EXT_overview,$A8-1,D$1)*INDEX(recovery_EXT[Growth Factor],$A8)),INDEX(recovery_overview,$A8,D$1)))</f>
        <v>#N/A</v>
      </c>
      <c r="E8" s="16" t="e">
        <f>IF(ISERROR(E$2),NA(),IF($A8&gt;E$3,MIN(100%,INDEX(recovery_EXT_overview,$A8-1,E$1)*INDEX(recovery_EXT[Growth Factor],$A8)),INDEX(recovery_overview,$A8,E$1)))</f>
        <v>#N/A</v>
      </c>
      <c r="F8" s="16">
        <f>IF(ISERROR(F$2),NA(),IF($A8&gt;F$3,MIN(100%,INDEX(recovery_EXT_overview,$A8-1,F$1)*INDEX(recovery_EXT[Growth Factor],$A8)),INDEX(recovery_overview,$A8,F$1)))</f>
        <v>0.18481393174052685</v>
      </c>
      <c r="G8" s="16">
        <f>IF(ISERROR(G$2),NA(),IF($A8&gt;G$3,MIN(100%,INDEX(recovery_EXT_overview,$A8-1,G$1)*INDEX(recovery_EXT[Growth Factor],$A8)),INDEX(recovery_overview,$A8,G$1)))</f>
        <v>0.22806488637670058</v>
      </c>
      <c r="H8" s="16" t="e">
        <f>IF(ISERROR(H$2),NA(),IF($A8&gt;H$3,MIN(100%,INDEX(recovery_EXT_overview,$A8-1,H$1)*INDEX(recovery_EXT[Growth Factor],$A8)),INDEX(recovery_overview,$A8,H$1)))</f>
        <v>#N/A</v>
      </c>
      <c r="I8" s="16" t="e">
        <f>IF(ISERROR(I$2),NA(),IF($A8&gt;I$3,MIN(100%,INDEX(recovery_EXT_overview,$A8-1,I$1)*INDEX(recovery_EXT[Growth Factor],$A8)),INDEX(recovery_overview,$A8,I$1)))</f>
        <v>#N/A</v>
      </c>
      <c r="J8" s="16" t="e">
        <f>IF(ISERROR(J$2),NA(),IF($A8&gt;J$3,MIN(100%,INDEX(recovery_EXT_overview,$A8-1,J$1)*INDEX(recovery_EXT[Growth Factor],$A8)),INDEX(recovery_overview,$A8,J$1)))</f>
        <v>#N/A</v>
      </c>
      <c r="K8" s="16" t="e">
        <f>IF(ISERROR(K$2),NA(),IF($A8&gt;K$3,MIN(100%,INDEX(recovery_EXT_overview,$A8-1,K$1)*INDEX(recovery_EXT[Growth Factor],$A8)),INDEX(recovery_overview,$A8,K$1)))</f>
        <v>#N/A</v>
      </c>
      <c r="L8" s="16" t="e">
        <f>IF(ISERROR(L$2),NA(),IF($A8&gt;L$3,MIN(100%,INDEX(recovery_EXT_overview,$A8-1,L$1)*INDEX(recovery_EXT[Growth Factor],$A8)),INDEX(recovery_overview,$A8,L$1)))</f>
        <v>#N/A</v>
      </c>
      <c r="M8" s="16" t="e">
        <f>IF(ISERROR(M$2),NA(),IF($A8&gt;M$3,MIN(100%,INDEX(recovery_EXT_overview,$A8-1,M$1)*INDEX(recovery_EXT[Growth Factor],$A8)),INDEX(recovery_overview,$A8,M$1)))</f>
        <v>#N/A</v>
      </c>
      <c r="N8" s="16" t="e">
        <f>IF(ISERROR(N$2),NA(),IF($A8&gt;N$3,MIN(100%,INDEX(recovery_EXT_overview,$A8-1,N$1)*INDEX(recovery_EXT[Growth Factor],$A8)),INDEX(recovery_overview,$A8,N$1)))</f>
        <v>#N/A</v>
      </c>
      <c r="O8" s="16" t="e">
        <f>IF(ISERROR(O$2),NA(),IF($A8&gt;O$3,MIN(100%,INDEX(recovery_EXT_overview,$A8-1,O$1)*INDEX(recovery_EXT[Growth Factor],$A8)),INDEX(recovery_overview,$A8,O$1)))</f>
        <v>#N/A</v>
      </c>
      <c r="P8" s="16" t="e">
        <f>IF(ISERROR(P$2),NA(),IF($A8&gt;P$3,MIN(100%,INDEX(recovery_EXT_overview,$A8-1,P$1)*INDEX(recovery_EXT[Growth Factor],$A8)),INDEX(recovery_overview,$A8,P$1)))</f>
        <v>#N/A</v>
      </c>
      <c r="Q8" s="16" t="e">
        <f>IF(ISERROR(Q$2),NA(),IF($A8&gt;Q$3,MIN(100%,INDEX(recovery_EXT_overview,$A8-1,Q$1)*INDEX(recovery_EXT[Growth Factor],$A8)),INDEX(recovery_overview,$A8,Q$1)))</f>
        <v>#N/A</v>
      </c>
      <c r="R8" s="16" t="e">
        <f>IF(ISERROR(R$2),NA(),IF($A8&gt;R$3,MIN(100%,INDEX(recovery_EXT_overview,$A8-1,R$1)*INDEX(recovery_EXT[Growth Factor],$A8)),INDEX(recovery_overview,$A8,R$1)))</f>
        <v>#N/A</v>
      </c>
      <c r="S8" s="16" t="e">
        <f>IF(ISERROR(S$2),NA(),IF($A8&gt;S$3,MIN(100%,INDEX(recovery_EXT_overview,$A8-1,S$1)*INDEX(recovery_EXT[Growth Factor],$A8)),INDEX(recovery_overview,$A8,S$1)))</f>
        <v>#N/A</v>
      </c>
      <c r="T8" s="16" t="e">
        <f>IF(ISERROR(T$2),NA(),IF($A8&gt;T$3,MIN(100%,INDEX(recovery_EXT_overview,$A8-1,T$1)*INDEX(recovery_EXT[Growth Factor],$A8)),INDEX(recovery_overview,$A8,T$1)))</f>
        <v>#N/A</v>
      </c>
      <c r="U8" s="17" t="e">
        <f>IF(ISERROR(U$2),NA(),IF($A8&gt;U$3,MIN(100%,INDEX(recovery_EXT_overview,$A8-1,U$1)*INDEX(recovery_EXT[Growth Factor],$A8)),INDEX(recovery_overview,$A8,U$1)))</f>
        <v>#N/A</v>
      </c>
      <c r="W8" s="21">
        <v>4</v>
      </c>
      <c r="X8" s="16">
        <f t="array" aca="1" ref="X8" ca="1">IFERROR(SUM((recovery_EXT[[#This Row],[Period]]&lt;=max_periods_rcv)*(IFERROR(INDEX(recovery_overview,recovery_EXT[[#This Row],[Period]],),0)-IF(recovery_EXT[[#This Row],[Period]]&gt;1,IFERROR(INDEX(recovery_overview,recovery_EXT[[#This Row],[Period]]-1,),0),0))*INDIRECT(weights_type))/SUM((recovery_EXT[[#This Row],[Period]]&lt;=max_periods_rcv)*INDIRECT(weights_type)),0%)</f>
        <v>9.7802092069560961E-2</v>
      </c>
      <c r="Y8" s="16">
        <f ca="1">MIN(recovery_EXT[[#This Row],[Vintage Δ]]+IF(recovery_EXT[[#This Row],[Period]]&gt;1,INDEX(recovery_EXT[Vintage],recovery_EXT[[#This Row],[Period]]-1),0),100%)</f>
        <v>0.20349048033342004</v>
      </c>
      <c r="Z8" s="23">
        <f ca="1">IF(recovery_EXT[[#This Row],[Period]]&gt;1,recovery_EXT[[#This Row],[Vintage]]/INDEX(recovery_EXT[Vintage],recovery_EXT[[#This Row],[Period]]-1),1)</f>
        <v>1.9253816211615471</v>
      </c>
      <c r="AA8">
        <f t="array" ref="AA8">SUM((recovery_data[Period]=recovery_EXT[[#This Row],[Period]])*1)</f>
        <v>4</v>
      </c>
      <c r="AB8">
        <f t="array" ref="AB8">SUM((recovery_data[Period]=recovery_EXT[[#This Row],[Period]])*recovery_data[Original DFT Balance (EUR)])</f>
        <v>525</v>
      </c>
      <c r="AC8" s="1">
        <f t="array" aca="1" ref="AC8" ca="1">NTV_total_N/(NTV_total_N-1)*SUM((IFERROR(INDEX(recovery_EXT_overview,recovery_EXT[[#This Row],[Period]],),0)-recovery_EXT[[#This Row],[Vintage]])^2*INDIRECT(weights_type))</f>
        <v>9.1793017721763441E-4</v>
      </c>
      <c r="AD8" s="4">
        <f ca="1">SQRT(recovery_EXT[[#This Row],[Variance]])/recovery_EXT[[#This Row],[Vintage]]</f>
        <v>0.14888835338108411</v>
      </c>
    </row>
    <row r="9" spans="1:30" x14ac:dyDescent="0.3">
      <c r="A9">
        <v>5</v>
      </c>
      <c r="B9" s="12" t="e">
        <f>IF(ISERROR(B$2),NA(),IF($A9&gt;B$3,MIN(100%,INDEX(recovery_EXT_overview,$A9-1,B$1)*INDEX(recovery_EXT[Growth Factor],$A9)),INDEX(recovery_overview,$A9,B$1)))</f>
        <v>#N/A</v>
      </c>
      <c r="C9" s="13" t="e">
        <f>IF(ISERROR(C$2),NA(),IF($A9&gt;C$3,MIN(100%,INDEX(recovery_EXT_overview,$A9-1,C$1)*INDEX(recovery_EXT[Growth Factor],$A9)),INDEX(recovery_overview,$A9,C$1)))</f>
        <v>#N/A</v>
      </c>
      <c r="D9" s="13" t="e">
        <f>IF(ISERROR(D$2),NA(),IF($A9&gt;D$3,MIN(100%,INDEX(recovery_EXT_overview,$A9-1,D$1)*INDEX(recovery_EXT[Growth Factor],$A9)),INDEX(recovery_overview,$A9,D$1)))</f>
        <v>#N/A</v>
      </c>
      <c r="E9" s="13" t="e">
        <f>IF(ISERROR(E$2),NA(),IF($A9&gt;E$3,MIN(100%,INDEX(recovery_EXT_overview,$A9-1,E$1)*INDEX(recovery_EXT[Growth Factor],$A9)),INDEX(recovery_overview,$A9,E$1)))</f>
        <v>#N/A</v>
      </c>
      <c r="F9" s="13">
        <f>IF(ISERROR(F$2),NA(),IF($A9&gt;F$3,MIN(100%,INDEX(recovery_EXT_overview,$A9-1,F$1)*INDEX(recovery_EXT[Growth Factor],$A9)),INDEX(recovery_overview,$A9,F$1)))</f>
        <v>0.24423071935043544</v>
      </c>
      <c r="G9" s="13">
        <f>IF(ISERROR(G$2),NA(),IF($A9&gt;G$3,MIN(100%,INDEX(recovery_EXT_overview,$A9-1,G$1)*INDEX(recovery_EXT[Growth Factor],$A9)),INDEX(recovery_overview,$A9,G$1)))</f>
        <v>0.29374269158864491</v>
      </c>
      <c r="H9" s="13" t="e">
        <f>IF(ISERROR(H$2),NA(),IF($A9&gt;H$3,MIN(100%,INDEX(recovery_EXT_overview,$A9-1,H$1)*INDEX(recovery_EXT[Growth Factor],$A9)),INDEX(recovery_overview,$A9,H$1)))</f>
        <v>#N/A</v>
      </c>
      <c r="I9" s="13" t="e">
        <f>IF(ISERROR(I$2),NA(),IF($A9&gt;I$3,MIN(100%,INDEX(recovery_EXT_overview,$A9-1,I$1)*INDEX(recovery_EXT[Growth Factor],$A9)),INDEX(recovery_overview,$A9,I$1)))</f>
        <v>#N/A</v>
      </c>
      <c r="J9" s="13" t="e">
        <f>IF(ISERROR(J$2),NA(),IF($A9&gt;J$3,MIN(100%,INDEX(recovery_EXT_overview,$A9-1,J$1)*INDEX(recovery_EXT[Growth Factor],$A9)),INDEX(recovery_overview,$A9,J$1)))</f>
        <v>#N/A</v>
      </c>
      <c r="K9" s="13" t="e">
        <f>IF(ISERROR(K$2),NA(),IF($A9&gt;K$3,MIN(100%,INDEX(recovery_EXT_overview,$A9-1,K$1)*INDEX(recovery_EXT[Growth Factor],$A9)),INDEX(recovery_overview,$A9,K$1)))</f>
        <v>#N/A</v>
      </c>
      <c r="L9" s="13" t="e">
        <f>IF(ISERROR(L$2),NA(),IF($A9&gt;L$3,MIN(100%,INDEX(recovery_EXT_overview,$A9-1,L$1)*INDEX(recovery_EXT[Growth Factor],$A9)),INDEX(recovery_overview,$A9,L$1)))</f>
        <v>#N/A</v>
      </c>
      <c r="M9" s="13" t="e">
        <f>IF(ISERROR(M$2),NA(),IF($A9&gt;M$3,MIN(100%,INDEX(recovery_EXT_overview,$A9-1,M$1)*INDEX(recovery_EXT[Growth Factor],$A9)),INDEX(recovery_overview,$A9,M$1)))</f>
        <v>#N/A</v>
      </c>
      <c r="N9" s="13" t="e">
        <f>IF(ISERROR(N$2),NA(),IF($A9&gt;N$3,MIN(100%,INDEX(recovery_EXT_overview,$A9-1,N$1)*INDEX(recovery_EXT[Growth Factor],$A9)),INDEX(recovery_overview,$A9,N$1)))</f>
        <v>#N/A</v>
      </c>
      <c r="O9" s="13" t="e">
        <f>IF(ISERROR(O$2),NA(),IF($A9&gt;O$3,MIN(100%,INDEX(recovery_EXT_overview,$A9-1,O$1)*INDEX(recovery_EXT[Growth Factor],$A9)),INDEX(recovery_overview,$A9,O$1)))</f>
        <v>#N/A</v>
      </c>
      <c r="P9" s="13" t="e">
        <f>IF(ISERROR(P$2),NA(),IF($A9&gt;P$3,MIN(100%,INDEX(recovery_EXT_overview,$A9-1,P$1)*INDEX(recovery_EXT[Growth Factor],$A9)),INDEX(recovery_overview,$A9,P$1)))</f>
        <v>#N/A</v>
      </c>
      <c r="Q9" s="13" t="e">
        <f>IF(ISERROR(Q$2),NA(),IF($A9&gt;Q$3,MIN(100%,INDEX(recovery_EXT_overview,$A9-1,Q$1)*INDEX(recovery_EXT[Growth Factor],$A9)),INDEX(recovery_overview,$A9,Q$1)))</f>
        <v>#N/A</v>
      </c>
      <c r="R9" s="13" t="e">
        <f>IF(ISERROR(R$2),NA(),IF($A9&gt;R$3,MIN(100%,INDEX(recovery_EXT_overview,$A9-1,R$1)*INDEX(recovery_EXT[Growth Factor],$A9)),INDEX(recovery_overview,$A9,R$1)))</f>
        <v>#N/A</v>
      </c>
      <c r="S9" s="13" t="e">
        <f>IF(ISERROR(S$2),NA(),IF($A9&gt;S$3,MIN(100%,INDEX(recovery_EXT_overview,$A9-1,S$1)*INDEX(recovery_EXT[Growth Factor],$A9)),INDEX(recovery_overview,$A9,S$1)))</f>
        <v>#N/A</v>
      </c>
      <c r="T9" s="13" t="e">
        <f>IF(ISERROR(T$2),NA(),IF($A9&gt;T$3,MIN(100%,INDEX(recovery_EXT_overview,$A9-1,T$1)*INDEX(recovery_EXT[Growth Factor],$A9)),INDEX(recovery_overview,$A9,T$1)))</f>
        <v>#N/A</v>
      </c>
      <c r="U9" s="14" t="e">
        <f>IF(ISERROR(U$2),NA(),IF($A9&gt;U$3,MIN(100%,INDEX(recovery_EXT_overview,$A9-1,U$1)*INDEX(recovery_EXT[Growth Factor],$A9)),INDEX(recovery_overview,$A9,U$1)))</f>
        <v>#N/A</v>
      </c>
      <c r="W9" s="20">
        <v>5</v>
      </c>
      <c r="X9" s="13">
        <f t="array" aca="1" ref="X9" ca="1">IFERROR(SUM((recovery_EXT[[#This Row],[Period]]&lt;=max_periods_rcv)*(IFERROR(INDEX(recovery_overview,recovery_EXT[[#This Row],[Period]],),0)-IF(recovery_EXT[[#This Row],[Period]]&gt;1,IFERROR(INDEX(recovery_overview,recovery_EXT[[#This Row],[Period]]-1,),0),0))*INDIRECT(weights_type))/SUM((recovery_EXT[[#This Row],[Period]]&lt;=max_periods_rcv)*INDIRECT(weights_type)),0%)</f>
        <v>6.2120408847151302E-2</v>
      </c>
      <c r="Y9" s="13">
        <f ca="1">MIN(recovery_EXT[[#This Row],[Vintage Δ]]+IF(recovery_EXT[[#This Row],[Period]]&gt;1,INDEX(recovery_EXT[Vintage],recovery_EXT[[#This Row],[Period]]-1),0),100%)</f>
        <v>0.26561088918057135</v>
      </c>
      <c r="Z9" s="22">
        <f ca="1">IF(recovery_EXT[[#This Row],[Period]]&gt;1,recovery_EXT[[#This Row],[Vintage]]/INDEX(recovery_EXT[Vintage],recovery_EXT[[#This Row],[Period]]-1),1)</f>
        <v>1.3052742749703414</v>
      </c>
      <c r="AA9">
        <f t="array" ref="AA9">SUM((recovery_data[Period]=recovery_EXT[[#This Row],[Period]])*1)</f>
        <v>3</v>
      </c>
      <c r="AB9">
        <f t="array" ref="AB9">SUM((recovery_data[Period]=recovery_EXT[[#This Row],[Period]])*recovery_data[Original DFT Balance (EUR)])</f>
        <v>375</v>
      </c>
      <c r="AC9" s="1">
        <f t="array" aca="1" ref="AC9" ca="1">NTV_total_N/(NTV_total_N-1)*SUM((IFERROR(INDEX(recovery_EXT_overview,recovery_EXT[[#This Row],[Period]],),0)-recovery_EXT[[#This Row],[Vintage]])^2*INDIRECT(weights_type))</f>
        <v>1.202925426224878E-3</v>
      </c>
      <c r="AD9" s="4">
        <f ca="1">SQRT(recovery_EXT[[#This Row],[Variance]])/recovery_EXT[[#This Row],[Vintage]]</f>
        <v>0.13057904156571748</v>
      </c>
    </row>
    <row r="10" spans="1:30" x14ac:dyDescent="0.3">
      <c r="A10">
        <v>6</v>
      </c>
      <c r="B10" s="15" t="e">
        <f>IF(ISERROR(B$2),NA(),IF($A10&gt;B$3,MIN(100%,INDEX(recovery_EXT_overview,$A10-1,B$1)*INDEX(recovery_EXT[Growth Factor],$A10)),INDEX(recovery_overview,$A10,B$1)))</f>
        <v>#N/A</v>
      </c>
      <c r="C10" s="16" t="e">
        <f>IF(ISERROR(C$2),NA(),IF($A10&gt;C$3,MIN(100%,INDEX(recovery_EXT_overview,$A10-1,C$1)*INDEX(recovery_EXT[Growth Factor],$A10)),INDEX(recovery_overview,$A10,C$1)))</f>
        <v>#N/A</v>
      </c>
      <c r="D10" s="16" t="e">
        <f>IF(ISERROR(D$2),NA(),IF($A10&gt;D$3,MIN(100%,INDEX(recovery_EXT_overview,$A10-1,D$1)*INDEX(recovery_EXT[Growth Factor],$A10)),INDEX(recovery_overview,$A10,D$1)))</f>
        <v>#N/A</v>
      </c>
      <c r="E10" s="16" t="e">
        <f>IF(ISERROR(E$2),NA(),IF($A10&gt;E$3,MIN(100%,INDEX(recovery_EXT_overview,$A10-1,E$1)*INDEX(recovery_EXT[Growth Factor],$A10)),INDEX(recovery_overview,$A10,E$1)))</f>
        <v>#N/A</v>
      </c>
      <c r="F10" s="16">
        <f>IF(ISERROR(F$2),NA(),IF($A10&gt;F$3,MIN(100%,INDEX(recovery_EXT_overview,$A10-1,F$1)*INDEX(recovery_EXT[Growth Factor],$A10)),INDEX(recovery_overview,$A10,F$1)))</f>
        <v>0.26899490241718238</v>
      </c>
      <c r="G10" s="16">
        <f>IF(ISERROR(G$2),NA(),IF($A10&gt;G$3,MIN(100%,INDEX(recovery_EXT_overview,$A10-1,G$1)*INDEX(recovery_EXT[Growth Factor],$A10)),INDEX(recovery_overview,$A10,G$1)))</f>
        <v>0.35942049680058924</v>
      </c>
      <c r="H10" s="16" t="e">
        <f>IF(ISERROR(H$2),NA(),IF($A10&gt;H$3,MIN(100%,INDEX(recovery_EXT_overview,$A10-1,H$1)*INDEX(recovery_EXT[Growth Factor],$A10)),INDEX(recovery_overview,$A10,H$1)))</f>
        <v>#N/A</v>
      </c>
      <c r="I10" s="16" t="e">
        <f>IF(ISERROR(I$2),NA(),IF($A10&gt;I$3,MIN(100%,INDEX(recovery_EXT_overview,$A10-1,I$1)*INDEX(recovery_EXT[Growth Factor],$A10)),INDEX(recovery_overview,$A10,I$1)))</f>
        <v>#N/A</v>
      </c>
      <c r="J10" s="16" t="e">
        <f>IF(ISERROR(J$2),NA(),IF($A10&gt;J$3,MIN(100%,INDEX(recovery_EXT_overview,$A10-1,J$1)*INDEX(recovery_EXT[Growth Factor],$A10)),INDEX(recovery_overview,$A10,J$1)))</f>
        <v>#N/A</v>
      </c>
      <c r="K10" s="16" t="e">
        <f>IF(ISERROR(K$2),NA(),IF($A10&gt;K$3,MIN(100%,INDEX(recovery_EXT_overview,$A10-1,K$1)*INDEX(recovery_EXT[Growth Factor],$A10)),INDEX(recovery_overview,$A10,K$1)))</f>
        <v>#N/A</v>
      </c>
      <c r="L10" s="16" t="e">
        <f>IF(ISERROR(L$2),NA(),IF($A10&gt;L$3,MIN(100%,INDEX(recovery_EXT_overview,$A10-1,L$1)*INDEX(recovery_EXT[Growth Factor],$A10)),INDEX(recovery_overview,$A10,L$1)))</f>
        <v>#N/A</v>
      </c>
      <c r="M10" s="16" t="e">
        <f>IF(ISERROR(M$2),NA(),IF($A10&gt;M$3,MIN(100%,INDEX(recovery_EXT_overview,$A10-1,M$1)*INDEX(recovery_EXT[Growth Factor],$A10)),INDEX(recovery_overview,$A10,M$1)))</f>
        <v>#N/A</v>
      </c>
      <c r="N10" s="16" t="e">
        <f>IF(ISERROR(N$2),NA(),IF($A10&gt;N$3,MIN(100%,INDEX(recovery_EXT_overview,$A10-1,N$1)*INDEX(recovery_EXT[Growth Factor],$A10)),INDEX(recovery_overview,$A10,N$1)))</f>
        <v>#N/A</v>
      </c>
      <c r="O10" s="16" t="e">
        <f>IF(ISERROR(O$2),NA(),IF($A10&gt;O$3,MIN(100%,INDEX(recovery_EXT_overview,$A10-1,O$1)*INDEX(recovery_EXT[Growth Factor],$A10)),INDEX(recovery_overview,$A10,O$1)))</f>
        <v>#N/A</v>
      </c>
      <c r="P10" s="16" t="e">
        <f>IF(ISERROR(P$2),NA(),IF($A10&gt;P$3,MIN(100%,INDEX(recovery_EXT_overview,$A10-1,P$1)*INDEX(recovery_EXT[Growth Factor],$A10)),INDEX(recovery_overview,$A10,P$1)))</f>
        <v>#N/A</v>
      </c>
      <c r="Q10" s="16" t="e">
        <f>IF(ISERROR(Q$2),NA(),IF($A10&gt;Q$3,MIN(100%,INDEX(recovery_EXT_overview,$A10-1,Q$1)*INDEX(recovery_EXT[Growth Factor],$A10)),INDEX(recovery_overview,$A10,Q$1)))</f>
        <v>#N/A</v>
      </c>
      <c r="R10" s="16" t="e">
        <f>IF(ISERROR(R$2),NA(),IF($A10&gt;R$3,MIN(100%,INDEX(recovery_EXT_overview,$A10-1,R$1)*INDEX(recovery_EXT[Growth Factor],$A10)),INDEX(recovery_overview,$A10,R$1)))</f>
        <v>#N/A</v>
      </c>
      <c r="S10" s="16" t="e">
        <f>IF(ISERROR(S$2),NA(),IF($A10&gt;S$3,MIN(100%,INDEX(recovery_EXT_overview,$A10-1,S$1)*INDEX(recovery_EXT[Growth Factor],$A10)),INDEX(recovery_overview,$A10,S$1)))</f>
        <v>#N/A</v>
      </c>
      <c r="T10" s="16" t="e">
        <f>IF(ISERROR(T$2),NA(),IF($A10&gt;T$3,MIN(100%,INDEX(recovery_EXT_overview,$A10-1,T$1)*INDEX(recovery_EXT[Growth Factor],$A10)),INDEX(recovery_overview,$A10,T$1)))</f>
        <v>#N/A</v>
      </c>
      <c r="U10" s="17" t="e">
        <f>IF(ISERROR(U$2),NA(),IF($A10&gt;U$3,MIN(100%,INDEX(recovery_EXT_overview,$A10-1,U$1)*INDEX(recovery_EXT[Growth Factor],$A10)),INDEX(recovery_overview,$A10,U$1)))</f>
        <v>#N/A</v>
      </c>
      <c r="W10" s="21">
        <v>6</v>
      </c>
      <c r="X10" s="16">
        <f t="array" aca="1" ref="X10" ca="1">IFERROR(SUM((recovery_EXT[[#This Row],[Period]]&lt;=max_periods_rcv)*(IFERROR(INDEX(recovery_overview,recovery_EXT[[#This Row],[Period]],),0)-IF(recovery_EXT[[#This Row],[Period]]&gt;1,IFERROR(INDEX(recovery_overview,recovery_EXT[[#This Row],[Period]]-1,),0),0))*INDIRECT(weights_type))/SUM((recovery_EXT[[#This Row],[Period]]&lt;=max_periods_rcv)*INDIRECT(weights_type)),0%)</f>
        <v>4.2431428993082172E-2</v>
      </c>
      <c r="Y10" s="16">
        <f ca="1">MIN(recovery_EXT[[#This Row],[Vintage Δ]]+IF(recovery_EXT[[#This Row],[Period]]&gt;1,INDEX(recovery_EXT[Vintage],recovery_EXT[[#This Row],[Period]]-1),0),100%)</f>
        <v>0.30804231817365352</v>
      </c>
      <c r="Z10" s="23">
        <f ca="1">IF(recovery_EXT[[#This Row],[Period]]&gt;1,recovery_EXT[[#This Row],[Vintage]]/INDEX(recovery_EXT[Vintage],recovery_EXT[[#This Row],[Period]]-1),1)</f>
        <v>1.1597503367576012</v>
      </c>
      <c r="AA10">
        <f t="array" ref="AA10">SUM((recovery_data[Period]=recovery_EXT[[#This Row],[Period]])*1)</f>
        <v>2</v>
      </c>
      <c r="AB10">
        <f t="array" ref="AB10">SUM((recovery_data[Period]=recovery_EXT[[#This Row],[Period]])*recovery_data[Original DFT Balance (EUR)])</f>
        <v>275</v>
      </c>
      <c r="AC10" s="1">
        <f t="array" aca="1" ref="AC10" ca="1">NTV_total_N/(NTV_total_N-1)*SUM((IFERROR(INDEX(recovery_EXT_overview,recovery_EXT[[#This Row],[Period]],),0)-recovery_EXT[[#This Row],[Vintage]])^2*INDIRECT(weights_type))</f>
        <v>4.0123702033123976E-3</v>
      </c>
      <c r="AD10" s="4">
        <f ca="1">SQRT(recovery_EXT[[#This Row],[Variance]])/recovery_EXT[[#This Row],[Vintage]]</f>
        <v>0.20563172336365848</v>
      </c>
    </row>
    <row r="11" spans="1:30" x14ac:dyDescent="0.3">
      <c r="A11">
        <v>7</v>
      </c>
      <c r="B11" s="12" t="e">
        <f>IF(ISERROR(B$2),NA(),IF($A11&gt;B$3,MIN(100%,INDEX(recovery_EXT_overview,$A11-1,B$1)*INDEX(recovery_EXT[Growth Factor],$A11)),INDEX(recovery_overview,$A11,B$1)))</f>
        <v>#N/A</v>
      </c>
      <c r="C11" s="13" t="e">
        <f>IF(ISERROR(C$2),NA(),IF($A11&gt;C$3,MIN(100%,INDEX(recovery_EXT_overview,$A11-1,C$1)*INDEX(recovery_EXT[Growth Factor],$A11)),INDEX(recovery_overview,$A11,C$1)))</f>
        <v>#N/A</v>
      </c>
      <c r="D11" s="13" t="e">
        <f>IF(ISERROR(D$2),NA(),IF($A11&gt;D$3,MIN(100%,INDEX(recovery_EXT_overview,$A11-1,D$1)*INDEX(recovery_EXT[Growth Factor],$A11)),INDEX(recovery_overview,$A11,D$1)))</f>
        <v>#N/A</v>
      </c>
      <c r="E11" s="13" t="e">
        <f>IF(ISERROR(E$2),NA(),IF($A11&gt;E$3,MIN(100%,INDEX(recovery_EXT_overview,$A11-1,E$1)*INDEX(recovery_EXT[Growth Factor],$A11)),INDEX(recovery_overview,$A11,E$1)))</f>
        <v>#N/A</v>
      </c>
      <c r="F11" s="13">
        <f ca="1">IF(ISERROR(F$2),NA(),IF($A11&gt;F$3,MIN(100%,INDEX(recovery_EXT_overview,$A11-1,F$1)*INDEX(recovery_EXT[Growth Factor],$A11)),INDEX(recovery_overview,$A11,F$1)))</f>
        <v>0.30340639803643471</v>
      </c>
      <c r="G11" s="13">
        <f>IF(ISERROR(G$2),NA(),IF($A11&gt;G$3,MIN(100%,INDEX(recovery_EXT_overview,$A11-1,G$1)*INDEX(recovery_EXT[Growth Factor],$A11)),INDEX(recovery_overview,$A11,G$1)))</f>
        <v>0.39882717992775585</v>
      </c>
      <c r="H11" s="13" t="e">
        <f>IF(ISERROR(H$2),NA(),IF($A11&gt;H$3,MIN(100%,INDEX(recovery_EXT_overview,$A11-1,H$1)*INDEX(recovery_EXT[Growth Factor],$A11)),INDEX(recovery_overview,$A11,H$1)))</f>
        <v>#N/A</v>
      </c>
      <c r="I11" s="13" t="e">
        <f>IF(ISERROR(I$2),NA(),IF($A11&gt;I$3,MIN(100%,INDEX(recovery_EXT_overview,$A11-1,I$1)*INDEX(recovery_EXT[Growth Factor],$A11)),INDEX(recovery_overview,$A11,I$1)))</f>
        <v>#N/A</v>
      </c>
      <c r="J11" s="13" t="e">
        <f>IF(ISERROR(J$2),NA(),IF($A11&gt;J$3,MIN(100%,INDEX(recovery_EXT_overview,$A11-1,J$1)*INDEX(recovery_EXT[Growth Factor],$A11)),INDEX(recovery_overview,$A11,J$1)))</f>
        <v>#N/A</v>
      </c>
      <c r="K11" s="13" t="e">
        <f>IF(ISERROR(K$2),NA(),IF($A11&gt;K$3,MIN(100%,INDEX(recovery_EXT_overview,$A11-1,K$1)*INDEX(recovery_EXT[Growth Factor],$A11)),INDEX(recovery_overview,$A11,K$1)))</f>
        <v>#N/A</v>
      </c>
      <c r="L11" s="13" t="e">
        <f>IF(ISERROR(L$2),NA(),IF($A11&gt;L$3,MIN(100%,INDEX(recovery_EXT_overview,$A11-1,L$1)*INDEX(recovery_EXT[Growth Factor],$A11)),INDEX(recovery_overview,$A11,L$1)))</f>
        <v>#N/A</v>
      </c>
      <c r="M11" s="13" t="e">
        <f>IF(ISERROR(M$2),NA(),IF($A11&gt;M$3,MIN(100%,INDEX(recovery_EXT_overview,$A11-1,M$1)*INDEX(recovery_EXT[Growth Factor],$A11)),INDEX(recovery_overview,$A11,M$1)))</f>
        <v>#N/A</v>
      </c>
      <c r="N11" s="13" t="e">
        <f>IF(ISERROR(N$2),NA(),IF($A11&gt;N$3,MIN(100%,INDEX(recovery_EXT_overview,$A11-1,N$1)*INDEX(recovery_EXT[Growth Factor],$A11)),INDEX(recovery_overview,$A11,N$1)))</f>
        <v>#N/A</v>
      </c>
      <c r="O11" s="13" t="e">
        <f>IF(ISERROR(O$2),NA(),IF($A11&gt;O$3,MIN(100%,INDEX(recovery_EXT_overview,$A11-1,O$1)*INDEX(recovery_EXT[Growth Factor],$A11)),INDEX(recovery_overview,$A11,O$1)))</f>
        <v>#N/A</v>
      </c>
      <c r="P11" s="13" t="e">
        <f>IF(ISERROR(P$2),NA(),IF($A11&gt;P$3,MIN(100%,INDEX(recovery_EXT_overview,$A11-1,P$1)*INDEX(recovery_EXT[Growth Factor],$A11)),INDEX(recovery_overview,$A11,P$1)))</f>
        <v>#N/A</v>
      </c>
      <c r="Q11" s="13" t="e">
        <f>IF(ISERROR(Q$2),NA(),IF($A11&gt;Q$3,MIN(100%,INDEX(recovery_EXT_overview,$A11-1,Q$1)*INDEX(recovery_EXT[Growth Factor],$A11)),INDEX(recovery_overview,$A11,Q$1)))</f>
        <v>#N/A</v>
      </c>
      <c r="R11" s="13" t="e">
        <f>IF(ISERROR(R$2),NA(),IF($A11&gt;R$3,MIN(100%,INDEX(recovery_EXT_overview,$A11-1,R$1)*INDEX(recovery_EXT[Growth Factor],$A11)),INDEX(recovery_overview,$A11,R$1)))</f>
        <v>#N/A</v>
      </c>
      <c r="S11" s="13" t="e">
        <f>IF(ISERROR(S$2),NA(),IF($A11&gt;S$3,MIN(100%,INDEX(recovery_EXT_overview,$A11-1,S$1)*INDEX(recovery_EXT[Growth Factor],$A11)),INDEX(recovery_overview,$A11,S$1)))</f>
        <v>#N/A</v>
      </c>
      <c r="T11" s="13" t="e">
        <f>IF(ISERROR(T$2),NA(),IF($A11&gt;T$3,MIN(100%,INDEX(recovery_EXT_overview,$A11-1,T$1)*INDEX(recovery_EXT[Growth Factor],$A11)),INDEX(recovery_overview,$A11,T$1)))</f>
        <v>#N/A</v>
      </c>
      <c r="U11" s="14" t="e">
        <f>IF(ISERROR(U$2),NA(),IF($A11&gt;U$3,MIN(100%,INDEX(recovery_EXT_overview,$A11-1,U$1)*INDEX(recovery_EXT[Growth Factor],$A11)),INDEX(recovery_overview,$A11,U$1)))</f>
        <v>#N/A</v>
      </c>
      <c r="W11" s="20">
        <v>7</v>
      </c>
      <c r="X11" s="13">
        <f t="array" aca="1" ref="X11" ca="1">IFERROR(SUM((recovery_EXT[[#This Row],[Period]]&lt;=max_periods_rcv)*(IFERROR(INDEX(recovery_overview,recovery_EXT[[#This Row],[Period]],),0)-IF(recovery_EXT[[#This Row],[Period]]&gt;1,IFERROR(INDEX(recovery_overview,recovery_EXT[[#This Row],[Period]]-1,),0),0))*INDIRECT(weights_type))/SUM((recovery_EXT[[#This Row],[Period]]&lt;=max_periods_rcv)*INDIRECT(weights_type)),0%)</f>
        <v>3.9406683127166608E-2</v>
      </c>
      <c r="Y11" s="13">
        <f ca="1">MIN(recovery_EXT[[#This Row],[Vintage Δ]]+IF(recovery_EXT[[#This Row],[Period]]&gt;1,INDEX(recovery_EXT[Vintage],recovery_EXT[[#This Row],[Period]]-1),0),100%)</f>
        <v>0.34744900130082013</v>
      </c>
      <c r="Z11" s="22">
        <f ca="1">IF(recovery_EXT[[#This Row],[Period]]&gt;1,recovery_EXT[[#This Row],[Vintage]]/INDEX(recovery_EXT[Vintage],recovery_EXT[[#This Row],[Period]]-1),1)</f>
        <v>1.1279261997533461</v>
      </c>
      <c r="AA11">
        <f t="array" ref="AA11">SUM((recovery_data[Period]=recovery_EXT[[#This Row],[Period]])*1)</f>
        <v>1</v>
      </c>
      <c r="AB11">
        <f t="array" ref="AB11">SUM((recovery_data[Period]=recovery_EXT[[#This Row],[Period]])*recovery_data[Original DFT Balance (EUR)])</f>
        <v>75</v>
      </c>
      <c r="AC11" s="1">
        <f t="array" aca="1" ref="AC11" ca="1">NTV_total_N/(NTV_total_N-1)*SUM((IFERROR(INDEX(recovery_EXT_overview,recovery_EXT[[#This Row],[Period]],),0)-recovery_EXT[[#This Row],[Vintage]])^2*INDIRECT(weights_type))</f>
        <v>4.4840181863184687E-3</v>
      </c>
      <c r="AD11" s="4">
        <f ca="1">SQRT(recovery_EXT[[#This Row],[Variance]])/recovery_EXT[[#This Row],[Vintage]]</f>
        <v>0.1927270238646068</v>
      </c>
    </row>
    <row r="12" spans="1:30" x14ac:dyDescent="0.3">
      <c r="A12">
        <v>8</v>
      </c>
      <c r="B12" s="15" t="e">
        <f>IF(ISERROR(B$2),NA(),IF($A12&gt;B$3,MIN(100%,INDEX(recovery_EXT_overview,$A12-1,B$1)*INDEX(recovery_EXT[Growth Factor],$A12)),INDEX(recovery_overview,$A12,B$1)))</f>
        <v>#N/A</v>
      </c>
      <c r="C12" s="16" t="e">
        <f>IF(ISERROR(C$2),NA(),IF($A12&gt;C$3,MIN(100%,INDEX(recovery_EXT_overview,$A12-1,C$1)*INDEX(recovery_EXT[Growth Factor],$A12)),INDEX(recovery_overview,$A12,C$1)))</f>
        <v>#N/A</v>
      </c>
      <c r="D12" s="16" t="e">
        <f>IF(ISERROR(D$2),NA(),IF($A12&gt;D$3,MIN(100%,INDEX(recovery_EXT_overview,$A12-1,D$1)*INDEX(recovery_EXT[Growth Factor],$A12)),INDEX(recovery_overview,$A12,D$1)))</f>
        <v>#N/A</v>
      </c>
      <c r="E12" s="16" t="e">
        <f>IF(ISERROR(E$2),NA(),IF($A12&gt;E$3,MIN(100%,INDEX(recovery_EXT_overview,$A12-1,E$1)*INDEX(recovery_EXT[Growth Factor],$A12)),INDEX(recovery_overview,$A12,E$1)))</f>
        <v>#N/A</v>
      </c>
      <c r="F12" s="16">
        <f ca="1">IF(ISERROR(F$2),NA(),IF($A12&gt;F$3,MIN(100%,INDEX(recovery_EXT_overview,$A12-1,F$1)*INDEX(recovery_EXT[Growth Factor],$A12)),INDEX(recovery_overview,$A12,F$1)))</f>
        <v>0.30340639803643471</v>
      </c>
      <c r="G12" s="16">
        <f ca="1">IF(ISERROR(G$2),NA(),IF($A12&gt;G$3,MIN(100%,INDEX(recovery_EXT_overview,$A12-1,G$1)*INDEX(recovery_EXT[Growth Factor],$A12)),INDEX(recovery_overview,$A12,G$1)))</f>
        <v>0.39882717992775585</v>
      </c>
      <c r="H12" s="16" t="e">
        <f>IF(ISERROR(H$2),NA(),IF($A12&gt;H$3,MIN(100%,INDEX(recovery_EXT_overview,$A12-1,H$1)*INDEX(recovery_EXT[Growth Factor],$A12)),INDEX(recovery_overview,$A12,H$1)))</f>
        <v>#N/A</v>
      </c>
      <c r="I12" s="16" t="e">
        <f>IF(ISERROR(I$2),NA(),IF($A12&gt;I$3,MIN(100%,INDEX(recovery_EXT_overview,$A12-1,I$1)*INDEX(recovery_EXT[Growth Factor],$A12)),INDEX(recovery_overview,$A12,I$1)))</f>
        <v>#N/A</v>
      </c>
      <c r="J12" s="16" t="e">
        <f>IF(ISERROR(J$2),NA(),IF($A12&gt;J$3,MIN(100%,INDEX(recovery_EXT_overview,$A12-1,J$1)*INDEX(recovery_EXT[Growth Factor],$A12)),INDEX(recovery_overview,$A12,J$1)))</f>
        <v>#N/A</v>
      </c>
      <c r="K12" s="16" t="e">
        <f>IF(ISERROR(K$2),NA(),IF($A12&gt;K$3,MIN(100%,INDEX(recovery_EXT_overview,$A12-1,K$1)*INDEX(recovery_EXT[Growth Factor],$A12)),INDEX(recovery_overview,$A12,K$1)))</f>
        <v>#N/A</v>
      </c>
      <c r="L12" s="16" t="e">
        <f>IF(ISERROR(L$2),NA(),IF($A12&gt;L$3,MIN(100%,INDEX(recovery_EXT_overview,$A12-1,L$1)*INDEX(recovery_EXT[Growth Factor],$A12)),INDEX(recovery_overview,$A12,L$1)))</f>
        <v>#N/A</v>
      </c>
      <c r="M12" s="16" t="e">
        <f>IF(ISERROR(M$2),NA(),IF($A12&gt;M$3,MIN(100%,INDEX(recovery_EXT_overview,$A12-1,M$1)*INDEX(recovery_EXT[Growth Factor],$A12)),INDEX(recovery_overview,$A12,M$1)))</f>
        <v>#N/A</v>
      </c>
      <c r="N12" s="16" t="e">
        <f>IF(ISERROR(N$2),NA(),IF($A12&gt;N$3,MIN(100%,INDEX(recovery_EXT_overview,$A12-1,N$1)*INDEX(recovery_EXT[Growth Factor],$A12)),INDEX(recovery_overview,$A12,N$1)))</f>
        <v>#N/A</v>
      </c>
      <c r="O12" s="16" t="e">
        <f>IF(ISERROR(O$2),NA(),IF($A12&gt;O$3,MIN(100%,INDEX(recovery_EXT_overview,$A12-1,O$1)*INDEX(recovery_EXT[Growth Factor],$A12)),INDEX(recovery_overview,$A12,O$1)))</f>
        <v>#N/A</v>
      </c>
      <c r="P12" s="16" t="e">
        <f>IF(ISERROR(P$2),NA(),IF($A12&gt;P$3,MIN(100%,INDEX(recovery_EXT_overview,$A12-1,P$1)*INDEX(recovery_EXT[Growth Factor],$A12)),INDEX(recovery_overview,$A12,P$1)))</f>
        <v>#N/A</v>
      </c>
      <c r="Q12" s="16" t="e">
        <f>IF(ISERROR(Q$2),NA(),IF($A12&gt;Q$3,MIN(100%,INDEX(recovery_EXT_overview,$A12-1,Q$1)*INDEX(recovery_EXT[Growth Factor],$A12)),INDEX(recovery_overview,$A12,Q$1)))</f>
        <v>#N/A</v>
      </c>
      <c r="R12" s="16" t="e">
        <f>IF(ISERROR(R$2),NA(),IF($A12&gt;R$3,MIN(100%,INDEX(recovery_EXT_overview,$A12-1,R$1)*INDEX(recovery_EXT[Growth Factor],$A12)),INDEX(recovery_overview,$A12,R$1)))</f>
        <v>#N/A</v>
      </c>
      <c r="S12" s="16" t="e">
        <f>IF(ISERROR(S$2),NA(),IF($A12&gt;S$3,MIN(100%,INDEX(recovery_EXT_overview,$A12-1,S$1)*INDEX(recovery_EXT[Growth Factor],$A12)),INDEX(recovery_overview,$A12,S$1)))</f>
        <v>#N/A</v>
      </c>
      <c r="T12" s="16" t="e">
        <f>IF(ISERROR(T$2),NA(),IF($A12&gt;T$3,MIN(100%,INDEX(recovery_EXT_overview,$A12-1,T$1)*INDEX(recovery_EXT[Growth Factor],$A12)),INDEX(recovery_overview,$A12,T$1)))</f>
        <v>#N/A</v>
      </c>
      <c r="U12" s="17" t="e">
        <f>IF(ISERROR(U$2),NA(),IF($A12&gt;U$3,MIN(100%,INDEX(recovery_EXT_overview,$A12-1,U$1)*INDEX(recovery_EXT[Growth Factor],$A12)),INDEX(recovery_overview,$A12,U$1)))</f>
        <v>#N/A</v>
      </c>
      <c r="W12" s="21">
        <v>8</v>
      </c>
      <c r="X12" s="16">
        <f t="array" aca="1" ref="X12" ca="1">IFERROR(SUM((recovery_EXT[[#This Row],[Period]]&lt;=max_periods_rcv)*(IFERROR(INDEX(recovery_overview,recovery_EXT[[#This Row],[Period]],),0)-IF(recovery_EXT[[#This Row],[Period]]&gt;1,IFERROR(INDEX(recovery_overview,recovery_EXT[[#This Row],[Period]]-1,),0),0))*INDIRECT(weights_type))/SUM((recovery_EXT[[#This Row],[Period]]&lt;=max_periods_rcv)*INDIRECT(weights_type)),0%)</f>
        <v>0</v>
      </c>
      <c r="Y12" s="16">
        <f ca="1">MIN(recovery_EXT[[#This Row],[Vintage Δ]]+IF(recovery_EXT[[#This Row],[Period]]&gt;1,INDEX(recovery_EXT[Vintage],recovery_EXT[[#This Row],[Period]]-1),0),100%)</f>
        <v>0.34744900130082013</v>
      </c>
      <c r="Z12" s="23">
        <f ca="1">IF(recovery_EXT[[#This Row],[Period]]&gt;1,recovery_EXT[[#This Row],[Vintage]]/INDEX(recovery_EXT[Vintage],recovery_EXT[[#This Row],[Period]]-1),1)</f>
        <v>1</v>
      </c>
      <c r="AA12">
        <f t="array" ref="AA12">SUM((recovery_data[Period]=recovery_EXT[[#This Row],[Period]])*1)</f>
        <v>0</v>
      </c>
      <c r="AB12">
        <f t="array" ref="AB12">SUM((recovery_data[Period]=recovery_EXT[[#This Row],[Period]])*recovery_data[Original DFT Balance (EUR)])</f>
        <v>0</v>
      </c>
      <c r="AC12" s="1">
        <f t="array" aca="1" ref="AC12" ca="1">NTV_total_N/(NTV_total_N-1)*SUM((IFERROR(INDEX(recovery_EXT_overview,recovery_EXT[[#This Row],[Period]],),0)-recovery_EXT[[#This Row],[Vintage]])^2*INDIRECT(weights_type))</f>
        <v>4.4840181863184687E-3</v>
      </c>
      <c r="AD12" s="4">
        <f ca="1">SQRT(recovery_EXT[[#This Row],[Variance]])/recovery_EXT[[#This Row],[Vintage]]</f>
        <v>0.1927270238646068</v>
      </c>
    </row>
    <row r="13" spans="1:30" x14ac:dyDescent="0.3">
      <c r="A13">
        <v>9</v>
      </c>
      <c r="B13" s="12" t="e">
        <f>IF(ISERROR(B$2),NA(),IF($A13&gt;B$3,MIN(100%,INDEX(recovery_EXT_overview,$A13-1,B$1)*INDEX(recovery_EXT[Growth Factor],$A13)),INDEX(recovery_overview,$A13,B$1)))</f>
        <v>#N/A</v>
      </c>
      <c r="C13" s="13" t="e">
        <f>IF(ISERROR(C$2),NA(),IF($A13&gt;C$3,MIN(100%,INDEX(recovery_EXT_overview,$A13-1,C$1)*INDEX(recovery_EXT[Growth Factor],$A13)),INDEX(recovery_overview,$A13,C$1)))</f>
        <v>#N/A</v>
      </c>
      <c r="D13" s="13" t="e">
        <f>IF(ISERROR(D$2),NA(),IF($A13&gt;D$3,MIN(100%,INDEX(recovery_EXT_overview,$A13-1,D$1)*INDEX(recovery_EXT[Growth Factor],$A13)),INDEX(recovery_overview,$A13,D$1)))</f>
        <v>#N/A</v>
      </c>
      <c r="E13" s="13" t="e">
        <f>IF(ISERROR(E$2),NA(),IF($A13&gt;E$3,MIN(100%,INDEX(recovery_EXT_overview,$A13-1,E$1)*INDEX(recovery_EXT[Growth Factor],$A13)),INDEX(recovery_overview,$A13,E$1)))</f>
        <v>#N/A</v>
      </c>
      <c r="F13" s="13">
        <f ca="1">IF(ISERROR(F$2),NA(),IF($A13&gt;F$3,MIN(100%,INDEX(recovery_EXT_overview,$A13-1,F$1)*INDEX(recovery_EXT[Growth Factor],$A13)),INDEX(recovery_overview,$A13,F$1)))</f>
        <v>0.30340639803643471</v>
      </c>
      <c r="G13" s="13">
        <f ca="1">IF(ISERROR(G$2),NA(),IF($A13&gt;G$3,MIN(100%,INDEX(recovery_EXT_overview,$A13-1,G$1)*INDEX(recovery_EXT[Growth Factor],$A13)),INDEX(recovery_overview,$A13,G$1)))</f>
        <v>0.39882717992775585</v>
      </c>
      <c r="H13" s="13" t="e">
        <f>IF(ISERROR(H$2),NA(),IF($A13&gt;H$3,MIN(100%,INDEX(recovery_EXT_overview,$A13-1,H$1)*INDEX(recovery_EXT[Growth Factor],$A13)),INDEX(recovery_overview,$A13,H$1)))</f>
        <v>#N/A</v>
      </c>
      <c r="I13" s="13" t="e">
        <f>IF(ISERROR(I$2),NA(),IF($A13&gt;I$3,MIN(100%,INDEX(recovery_EXT_overview,$A13-1,I$1)*INDEX(recovery_EXT[Growth Factor],$A13)),INDEX(recovery_overview,$A13,I$1)))</f>
        <v>#N/A</v>
      </c>
      <c r="J13" s="13" t="e">
        <f>IF(ISERROR(J$2),NA(),IF($A13&gt;J$3,MIN(100%,INDEX(recovery_EXT_overview,$A13-1,J$1)*INDEX(recovery_EXT[Growth Factor],$A13)),INDEX(recovery_overview,$A13,J$1)))</f>
        <v>#N/A</v>
      </c>
      <c r="K13" s="13" t="e">
        <f>IF(ISERROR(K$2),NA(),IF($A13&gt;K$3,MIN(100%,INDEX(recovery_EXT_overview,$A13-1,K$1)*INDEX(recovery_EXT[Growth Factor],$A13)),INDEX(recovery_overview,$A13,K$1)))</f>
        <v>#N/A</v>
      </c>
      <c r="L13" s="13" t="e">
        <f>IF(ISERROR(L$2),NA(),IF($A13&gt;L$3,MIN(100%,INDEX(recovery_EXT_overview,$A13-1,L$1)*INDEX(recovery_EXT[Growth Factor],$A13)),INDEX(recovery_overview,$A13,L$1)))</f>
        <v>#N/A</v>
      </c>
      <c r="M13" s="13" t="e">
        <f>IF(ISERROR(M$2),NA(),IF($A13&gt;M$3,MIN(100%,INDEX(recovery_EXT_overview,$A13-1,M$1)*INDEX(recovery_EXT[Growth Factor],$A13)),INDEX(recovery_overview,$A13,M$1)))</f>
        <v>#N/A</v>
      </c>
      <c r="N13" s="13" t="e">
        <f>IF(ISERROR(N$2),NA(),IF($A13&gt;N$3,MIN(100%,INDEX(recovery_EXT_overview,$A13-1,N$1)*INDEX(recovery_EXT[Growth Factor],$A13)),INDEX(recovery_overview,$A13,N$1)))</f>
        <v>#N/A</v>
      </c>
      <c r="O13" s="13" t="e">
        <f>IF(ISERROR(O$2),NA(),IF($A13&gt;O$3,MIN(100%,INDEX(recovery_EXT_overview,$A13-1,O$1)*INDEX(recovery_EXT[Growth Factor],$A13)),INDEX(recovery_overview,$A13,O$1)))</f>
        <v>#N/A</v>
      </c>
      <c r="P13" s="13" t="e">
        <f>IF(ISERROR(P$2),NA(),IF($A13&gt;P$3,MIN(100%,INDEX(recovery_EXT_overview,$A13-1,P$1)*INDEX(recovery_EXT[Growth Factor],$A13)),INDEX(recovery_overview,$A13,P$1)))</f>
        <v>#N/A</v>
      </c>
      <c r="Q13" s="13" t="e">
        <f>IF(ISERROR(Q$2),NA(),IF($A13&gt;Q$3,MIN(100%,INDEX(recovery_EXT_overview,$A13-1,Q$1)*INDEX(recovery_EXT[Growth Factor],$A13)),INDEX(recovery_overview,$A13,Q$1)))</f>
        <v>#N/A</v>
      </c>
      <c r="R13" s="13" t="e">
        <f>IF(ISERROR(R$2),NA(),IF($A13&gt;R$3,MIN(100%,INDEX(recovery_EXT_overview,$A13-1,R$1)*INDEX(recovery_EXT[Growth Factor],$A13)),INDEX(recovery_overview,$A13,R$1)))</f>
        <v>#N/A</v>
      </c>
      <c r="S13" s="13" t="e">
        <f>IF(ISERROR(S$2),NA(),IF($A13&gt;S$3,MIN(100%,INDEX(recovery_EXT_overview,$A13-1,S$1)*INDEX(recovery_EXT[Growth Factor],$A13)),INDEX(recovery_overview,$A13,S$1)))</f>
        <v>#N/A</v>
      </c>
      <c r="T13" s="13" t="e">
        <f>IF(ISERROR(T$2),NA(),IF($A13&gt;T$3,MIN(100%,INDEX(recovery_EXT_overview,$A13-1,T$1)*INDEX(recovery_EXT[Growth Factor],$A13)),INDEX(recovery_overview,$A13,T$1)))</f>
        <v>#N/A</v>
      </c>
      <c r="U13" s="14" t="e">
        <f>IF(ISERROR(U$2),NA(),IF($A13&gt;U$3,MIN(100%,INDEX(recovery_EXT_overview,$A13-1,U$1)*INDEX(recovery_EXT[Growth Factor],$A13)),INDEX(recovery_overview,$A13,U$1)))</f>
        <v>#N/A</v>
      </c>
      <c r="W13" s="20">
        <v>9</v>
      </c>
      <c r="X13" s="13">
        <f t="array" aca="1" ref="X13" ca="1">IFERROR(SUM((recovery_EXT[[#This Row],[Period]]&lt;=max_periods_rcv)*(IFERROR(INDEX(recovery_overview,recovery_EXT[[#This Row],[Period]],),0)-IF(recovery_EXT[[#This Row],[Period]]&gt;1,IFERROR(INDEX(recovery_overview,recovery_EXT[[#This Row],[Period]]-1,),0),0))*INDIRECT(weights_type))/SUM((recovery_EXT[[#This Row],[Period]]&lt;=max_periods_rcv)*INDIRECT(weights_type)),0%)</f>
        <v>0</v>
      </c>
      <c r="Y13" s="13">
        <f ca="1">MIN(recovery_EXT[[#This Row],[Vintage Δ]]+IF(recovery_EXT[[#This Row],[Period]]&gt;1,INDEX(recovery_EXT[Vintage],recovery_EXT[[#This Row],[Period]]-1),0),100%)</f>
        <v>0.34744900130082013</v>
      </c>
      <c r="Z13" s="22">
        <f ca="1">IF(recovery_EXT[[#This Row],[Period]]&gt;1,recovery_EXT[[#This Row],[Vintage]]/INDEX(recovery_EXT[Vintage],recovery_EXT[[#This Row],[Period]]-1),1)</f>
        <v>1</v>
      </c>
      <c r="AA13">
        <f t="array" ref="AA13">SUM((recovery_data[Period]=recovery_EXT[[#This Row],[Period]])*1)</f>
        <v>0</v>
      </c>
      <c r="AB13">
        <f t="array" ref="AB13">SUM((recovery_data[Period]=recovery_EXT[[#This Row],[Period]])*recovery_data[Original DFT Balance (EUR)])</f>
        <v>0</v>
      </c>
      <c r="AC13" s="1">
        <f t="array" aca="1" ref="AC13" ca="1">NTV_total_N/(NTV_total_N-1)*SUM((IFERROR(INDEX(recovery_EXT_overview,recovery_EXT[[#This Row],[Period]],),0)-recovery_EXT[[#This Row],[Vintage]])^2*INDIRECT(weights_type))</f>
        <v>4.4840181863184687E-3</v>
      </c>
      <c r="AD13" s="4">
        <f ca="1">SQRT(recovery_EXT[[#This Row],[Variance]])/recovery_EXT[[#This Row],[Vintage]]</f>
        <v>0.1927270238646068</v>
      </c>
    </row>
    <row r="14" spans="1:30" x14ac:dyDescent="0.3">
      <c r="A14">
        <v>10</v>
      </c>
      <c r="B14" s="15" t="e">
        <f>IF(ISERROR(B$2),NA(),IF($A14&gt;B$3,MIN(100%,INDEX(recovery_EXT_overview,$A14-1,B$1)*INDEX(recovery_EXT[Growth Factor],$A14)),INDEX(recovery_overview,$A14,B$1)))</f>
        <v>#N/A</v>
      </c>
      <c r="C14" s="16" t="e">
        <f>IF(ISERROR(C$2),NA(),IF($A14&gt;C$3,MIN(100%,INDEX(recovery_EXT_overview,$A14-1,C$1)*INDEX(recovery_EXT[Growth Factor],$A14)),INDEX(recovery_overview,$A14,C$1)))</f>
        <v>#N/A</v>
      </c>
      <c r="D14" s="16" t="e">
        <f>IF(ISERROR(D$2),NA(),IF($A14&gt;D$3,MIN(100%,INDEX(recovery_EXT_overview,$A14-1,D$1)*INDEX(recovery_EXT[Growth Factor],$A14)),INDEX(recovery_overview,$A14,D$1)))</f>
        <v>#N/A</v>
      </c>
      <c r="E14" s="16" t="e">
        <f>IF(ISERROR(E$2),NA(),IF($A14&gt;E$3,MIN(100%,INDEX(recovery_EXT_overview,$A14-1,E$1)*INDEX(recovery_EXT[Growth Factor],$A14)),INDEX(recovery_overview,$A14,E$1)))</f>
        <v>#N/A</v>
      </c>
      <c r="F14" s="16">
        <f ca="1">IF(ISERROR(F$2),NA(),IF($A14&gt;F$3,MIN(100%,INDEX(recovery_EXT_overview,$A14-1,F$1)*INDEX(recovery_EXT[Growth Factor],$A14)),INDEX(recovery_overview,$A14,F$1)))</f>
        <v>0.30340639803643471</v>
      </c>
      <c r="G14" s="16">
        <f ca="1">IF(ISERROR(G$2),NA(),IF($A14&gt;G$3,MIN(100%,INDEX(recovery_EXT_overview,$A14-1,G$1)*INDEX(recovery_EXT[Growth Factor],$A14)),INDEX(recovery_overview,$A14,G$1)))</f>
        <v>0.39882717992775585</v>
      </c>
      <c r="H14" s="16" t="e">
        <f>IF(ISERROR(H$2),NA(),IF($A14&gt;H$3,MIN(100%,INDEX(recovery_EXT_overview,$A14-1,H$1)*INDEX(recovery_EXT[Growth Factor],$A14)),INDEX(recovery_overview,$A14,H$1)))</f>
        <v>#N/A</v>
      </c>
      <c r="I14" s="16" t="e">
        <f>IF(ISERROR(I$2),NA(),IF($A14&gt;I$3,MIN(100%,INDEX(recovery_EXT_overview,$A14-1,I$1)*INDEX(recovery_EXT[Growth Factor],$A14)),INDEX(recovery_overview,$A14,I$1)))</f>
        <v>#N/A</v>
      </c>
      <c r="J14" s="16" t="e">
        <f>IF(ISERROR(J$2),NA(),IF($A14&gt;J$3,MIN(100%,INDEX(recovery_EXT_overview,$A14-1,J$1)*INDEX(recovery_EXT[Growth Factor],$A14)),INDEX(recovery_overview,$A14,J$1)))</f>
        <v>#N/A</v>
      </c>
      <c r="K14" s="16" t="e">
        <f>IF(ISERROR(K$2),NA(),IF($A14&gt;K$3,MIN(100%,INDEX(recovery_EXT_overview,$A14-1,K$1)*INDEX(recovery_EXT[Growth Factor],$A14)),INDEX(recovery_overview,$A14,K$1)))</f>
        <v>#N/A</v>
      </c>
      <c r="L14" s="16" t="e">
        <f>IF(ISERROR(L$2),NA(),IF($A14&gt;L$3,MIN(100%,INDEX(recovery_EXT_overview,$A14-1,L$1)*INDEX(recovery_EXT[Growth Factor],$A14)),INDEX(recovery_overview,$A14,L$1)))</f>
        <v>#N/A</v>
      </c>
      <c r="M14" s="16" t="e">
        <f>IF(ISERROR(M$2),NA(),IF($A14&gt;M$3,MIN(100%,INDEX(recovery_EXT_overview,$A14-1,M$1)*INDEX(recovery_EXT[Growth Factor],$A14)),INDEX(recovery_overview,$A14,M$1)))</f>
        <v>#N/A</v>
      </c>
      <c r="N14" s="16" t="e">
        <f>IF(ISERROR(N$2),NA(),IF($A14&gt;N$3,MIN(100%,INDEX(recovery_EXT_overview,$A14-1,N$1)*INDEX(recovery_EXT[Growth Factor],$A14)),INDEX(recovery_overview,$A14,N$1)))</f>
        <v>#N/A</v>
      </c>
      <c r="O14" s="16" t="e">
        <f>IF(ISERROR(O$2),NA(),IF($A14&gt;O$3,MIN(100%,INDEX(recovery_EXT_overview,$A14-1,O$1)*INDEX(recovery_EXT[Growth Factor],$A14)),INDEX(recovery_overview,$A14,O$1)))</f>
        <v>#N/A</v>
      </c>
      <c r="P14" s="16" t="e">
        <f>IF(ISERROR(P$2),NA(),IF($A14&gt;P$3,MIN(100%,INDEX(recovery_EXT_overview,$A14-1,P$1)*INDEX(recovery_EXT[Growth Factor],$A14)),INDEX(recovery_overview,$A14,P$1)))</f>
        <v>#N/A</v>
      </c>
      <c r="Q14" s="16" t="e">
        <f>IF(ISERROR(Q$2),NA(),IF($A14&gt;Q$3,MIN(100%,INDEX(recovery_EXT_overview,$A14-1,Q$1)*INDEX(recovery_EXT[Growth Factor],$A14)),INDEX(recovery_overview,$A14,Q$1)))</f>
        <v>#N/A</v>
      </c>
      <c r="R14" s="16" t="e">
        <f>IF(ISERROR(R$2),NA(),IF($A14&gt;R$3,MIN(100%,INDEX(recovery_EXT_overview,$A14-1,R$1)*INDEX(recovery_EXT[Growth Factor],$A14)),INDEX(recovery_overview,$A14,R$1)))</f>
        <v>#N/A</v>
      </c>
      <c r="S14" s="16" t="e">
        <f>IF(ISERROR(S$2),NA(),IF($A14&gt;S$3,MIN(100%,INDEX(recovery_EXT_overview,$A14-1,S$1)*INDEX(recovery_EXT[Growth Factor],$A14)),INDEX(recovery_overview,$A14,S$1)))</f>
        <v>#N/A</v>
      </c>
      <c r="T14" s="16" t="e">
        <f>IF(ISERROR(T$2),NA(),IF($A14&gt;T$3,MIN(100%,INDEX(recovery_EXT_overview,$A14-1,T$1)*INDEX(recovery_EXT[Growth Factor],$A14)),INDEX(recovery_overview,$A14,T$1)))</f>
        <v>#N/A</v>
      </c>
      <c r="U14" s="17" t="e">
        <f>IF(ISERROR(U$2),NA(),IF($A14&gt;U$3,MIN(100%,INDEX(recovery_EXT_overview,$A14-1,U$1)*INDEX(recovery_EXT[Growth Factor],$A14)),INDEX(recovery_overview,$A14,U$1)))</f>
        <v>#N/A</v>
      </c>
      <c r="W14" s="21">
        <v>10</v>
      </c>
      <c r="X14" s="16">
        <f t="array" aca="1" ref="X14" ca="1">IFERROR(SUM((recovery_EXT[[#This Row],[Period]]&lt;=max_periods_rcv)*(IFERROR(INDEX(recovery_overview,recovery_EXT[[#This Row],[Period]],),0)-IF(recovery_EXT[[#This Row],[Period]]&gt;1,IFERROR(INDEX(recovery_overview,recovery_EXT[[#This Row],[Period]]-1,),0),0))*INDIRECT(weights_type))/SUM((recovery_EXT[[#This Row],[Period]]&lt;=max_periods_rcv)*INDIRECT(weights_type)),0%)</f>
        <v>0</v>
      </c>
      <c r="Y14" s="16">
        <f ca="1">MIN(recovery_EXT[[#This Row],[Vintage Δ]]+IF(recovery_EXT[[#This Row],[Period]]&gt;1,INDEX(recovery_EXT[Vintage],recovery_EXT[[#This Row],[Period]]-1),0),100%)</f>
        <v>0.34744900130082013</v>
      </c>
      <c r="Z14" s="23">
        <f ca="1">IF(recovery_EXT[[#This Row],[Period]]&gt;1,recovery_EXT[[#This Row],[Vintage]]/INDEX(recovery_EXT[Vintage],recovery_EXT[[#This Row],[Period]]-1),1)</f>
        <v>1</v>
      </c>
      <c r="AA14">
        <f t="array" ref="AA14">SUM((recovery_data[Period]=recovery_EXT[[#This Row],[Period]])*1)</f>
        <v>0</v>
      </c>
      <c r="AB14">
        <f t="array" ref="AB14">SUM((recovery_data[Period]=recovery_EXT[[#This Row],[Period]])*recovery_data[Original DFT Balance (EUR)])</f>
        <v>0</v>
      </c>
      <c r="AC14" s="1">
        <f t="array" aca="1" ref="AC14" ca="1">NTV_total_N/(NTV_total_N-1)*SUM((IFERROR(INDEX(recovery_EXT_overview,recovery_EXT[[#This Row],[Period]],),0)-recovery_EXT[[#This Row],[Vintage]])^2*INDIRECT(weights_type))</f>
        <v>4.4840181863184687E-3</v>
      </c>
      <c r="AD14" s="4">
        <f ca="1">SQRT(recovery_EXT[[#This Row],[Variance]])/recovery_EXT[[#This Row],[Vintage]]</f>
        <v>0.1927270238646068</v>
      </c>
    </row>
    <row r="15" spans="1:30" x14ac:dyDescent="0.3">
      <c r="A15">
        <v>11</v>
      </c>
      <c r="B15" s="12" t="e">
        <f>IF(ISERROR(B$2),NA(),IF($A15&gt;B$3,MIN(100%,INDEX(recovery_EXT_overview,$A15-1,B$1)*INDEX(recovery_EXT[Growth Factor],$A15)),INDEX(recovery_overview,$A15,B$1)))</f>
        <v>#N/A</v>
      </c>
      <c r="C15" s="13" t="e">
        <f>IF(ISERROR(C$2),NA(),IF($A15&gt;C$3,MIN(100%,INDEX(recovery_EXT_overview,$A15-1,C$1)*INDEX(recovery_EXT[Growth Factor],$A15)),INDEX(recovery_overview,$A15,C$1)))</f>
        <v>#N/A</v>
      </c>
      <c r="D15" s="13" t="e">
        <f>IF(ISERROR(D$2),NA(),IF($A15&gt;D$3,MIN(100%,INDEX(recovery_EXT_overview,$A15-1,D$1)*INDEX(recovery_EXT[Growth Factor],$A15)),INDEX(recovery_overview,$A15,D$1)))</f>
        <v>#N/A</v>
      </c>
      <c r="E15" s="13" t="e">
        <f>IF(ISERROR(E$2),NA(),IF($A15&gt;E$3,MIN(100%,INDEX(recovery_EXT_overview,$A15-1,E$1)*INDEX(recovery_EXT[Growth Factor],$A15)),INDEX(recovery_overview,$A15,E$1)))</f>
        <v>#N/A</v>
      </c>
      <c r="F15" s="13">
        <f ca="1">IF(ISERROR(F$2),NA(),IF($A15&gt;F$3,MIN(100%,INDEX(recovery_EXT_overview,$A15-1,F$1)*INDEX(recovery_EXT[Growth Factor],$A15)),INDEX(recovery_overview,$A15,F$1)))</f>
        <v>0.30340639803643471</v>
      </c>
      <c r="G15" s="13">
        <f ca="1">IF(ISERROR(G$2),NA(),IF($A15&gt;G$3,MIN(100%,INDEX(recovery_EXT_overview,$A15-1,G$1)*INDEX(recovery_EXT[Growth Factor],$A15)),INDEX(recovery_overview,$A15,G$1)))</f>
        <v>0.39882717992775585</v>
      </c>
      <c r="H15" s="13" t="e">
        <f>IF(ISERROR(H$2),NA(),IF($A15&gt;H$3,MIN(100%,INDEX(recovery_EXT_overview,$A15-1,H$1)*INDEX(recovery_EXT[Growth Factor],$A15)),INDEX(recovery_overview,$A15,H$1)))</f>
        <v>#N/A</v>
      </c>
      <c r="I15" s="13" t="e">
        <f>IF(ISERROR(I$2),NA(),IF($A15&gt;I$3,MIN(100%,INDEX(recovery_EXT_overview,$A15-1,I$1)*INDEX(recovery_EXT[Growth Factor],$A15)),INDEX(recovery_overview,$A15,I$1)))</f>
        <v>#N/A</v>
      </c>
      <c r="J15" s="13" t="e">
        <f>IF(ISERROR(J$2),NA(),IF($A15&gt;J$3,MIN(100%,INDEX(recovery_EXT_overview,$A15-1,J$1)*INDEX(recovery_EXT[Growth Factor],$A15)),INDEX(recovery_overview,$A15,J$1)))</f>
        <v>#N/A</v>
      </c>
      <c r="K15" s="13" t="e">
        <f>IF(ISERROR(K$2),NA(),IF($A15&gt;K$3,MIN(100%,INDEX(recovery_EXT_overview,$A15-1,K$1)*INDEX(recovery_EXT[Growth Factor],$A15)),INDEX(recovery_overview,$A15,K$1)))</f>
        <v>#N/A</v>
      </c>
      <c r="L15" s="13" t="e">
        <f>IF(ISERROR(L$2),NA(),IF($A15&gt;L$3,MIN(100%,INDEX(recovery_EXT_overview,$A15-1,L$1)*INDEX(recovery_EXT[Growth Factor],$A15)),INDEX(recovery_overview,$A15,L$1)))</f>
        <v>#N/A</v>
      </c>
      <c r="M15" s="13" t="e">
        <f>IF(ISERROR(M$2),NA(),IF($A15&gt;M$3,MIN(100%,INDEX(recovery_EXT_overview,$A15-1,M$1)*INDEX(recovery_EXT[Growth Factor],$A15)),INDEX(recovery_overview,$A15,M$1)))</f>
        <v>#N/A</v>
      </c>
      <c r="N15" s="13" t="e">
        <f>IF(ISERROR(N$2),NA(),IF($A15&gt;N$3,MIN(100%,INDEX(recovery_EXT_overview,$A15-1,N$1)*INDEX(recovery_EXT[Growth Factor],$A15)),INDEX(recovery_overview,$A15,N$1)))</f>
        <v>#N/A</v>
      </c>
      <c r="O15" s="13" t="e">
        <f>IF(ISERROR(O$2),NA(),IF($A15&gt;O$3,MIN(100%,INDEX(recovery_EXT_overview,$A15-1,O$1)*INDEX(recovery_EXT[Growth Factor],$A15)),INDEX(recovery_overview,$A15,O$1)))</f>
        <v>#N/A</v>
      </c>
      <c r="P15" s="13" t="e">
        <f>IF(ISERROR(P$2),NA(),IF($A15&gt;P$3,MIN(100%,INDEX(recovery_EXT_overview,$A15-1,P$1)*INDEX(recovery_EXT[Growth Factor],$A15)),INDEX(recovery_overview,$A15,P$1)))</f>
        <v>#N/A</v>
      </c>
      <c r="Q15" s="13" t="e">
        <f>IF(ISERROR(Q$2),NA(),IF($A15&gt;Q$3,MIN(100%,INDEX(recovery_EXT_overview,$A15-1,Q$1)*INDEX(recovery_EXT[Growth Factor],$A15)),INDEX(recovery_overview,$A15,Q$1)))</f>
        <v>#N/A</v>
      </c>
      <c r="R15" s="13" t="e">
        <f>IF(ISERROR(R$2),NA(),IF($A15&gt;R$3,MIN(100%,INDEX(recovery_EXT_overview,$A15-1,R$1)*INDEX(recovery_EXT[Growth Factor],$A15)),INDEX(recovery_overview,$A15,R$1)))</f>
        <v>#N/A</v>
      </c>
      <c r="S15" s="13" t="e">
        <f>IF(ISERROR(S$2),NA(),IF($A15&gt;S$3,MIN(100%,INDEX(recovery_EXT_overview,$A15-1,S$1)*INDEX(recovery_EXT[Growth Factor],$A15)),INDEX(recovery_overview,$A15,S$1)))</f>
        <v>#N/A</v>
      </c>
      <c r="T15" s="13" t="e">
        <f>IF(ISERROR(T$2),NA(),IF($A15&gt;T$3,MIN(100%,INDEX(recovery_EXT_overview,$A15-1,T$1)*INDEX(recovery_EXT[Growth Factor],$A15)),INDEX(recovery_overview,$A15,T$1)))</f>
        <v>#N/A</v>
      </c>
      <c r="U15" s="14" t="e">
        <f>IF(ISERROR(U$2),NA(),IF($A15&gt;U$3,MIN(100%,INDEX(recovery_EXT_overview,$A15-1,U$1)*INDEX(recovery_EXT[Growth Factor],$A15)),INDEX(recovery_overview,$A15,U$1)))</f>
        <v>#N/A</v>
      </c>
      <c r="W15" s="20">
        <v>11</v>
      </c>
      <c r="X15" s="13">
        <f t="array" aca="1" ref="X15" ca="1">IFERROR(SUM((recovery_EXT[[#This Row],[Period]]&lt;=max_periods_rcv)*(IFERROR(INDEX(recovery_overview,recovery_EXT[[#This Row],[Period]],),0)-IF(recovery_EXT[[#This Row],[Period]]&gt;1,IFERROR(INDEX(recovery_overview,recovery_EXT[[#This Row],[Period]]-1,),0),0))*INDIRECT(weights_type))/SUM((recovery_EXT[[#This Row],[Period]]&lt;=max_periods_rcv)*INDIRECT(weights_type)),0%)</f>
        <v>0</v>
      </c>
      <c r="Y15" s="13">
        <f ca="1">MIN(recovery_EXT[[#This Row],[Vintage Δ]]+IF(recovery_EXT[[#This Row],[Period]]&gt;1,INDEX(recovery_EXT[Vintage],recovery_EXT[[#This Row],[Period]]-1),0),100%)</f>
        <v>0.34744900130082013</v>
      </c>
      <c r="Z15" s="22">
        <f ca="1">IF(recovery_EXT[[#This Row],[Period]]&gt;1,recovery_EXT[[#This Row],[Vintage]]/INDEX(recovery_EXT[Vintage],recovery_EXT[[#This Row],[Period]]-1),1)</f>
        <v>1</v>
      </c>
      <c r="AA15">
        <f t="array" ref="AA15">SUM((recovery_data[Period]=recovery_EXT[[#This Row],[Period]])*1)</f>
        <v>0</v>
      </c>
      <c r="AB15">
        <f t="array" ref="AB15">SUM((recovery_data[Period]=recovery_EXT[[#This Row],[Period]])*recovery_data[Original DFT Balance (EUR)])</f>
        <v>0</v>
      </c>
      <c r="AC15" s="1">
        <f t="array" aca="1" ref="AC15" ca="1">NTV_total_N/(NTV_total_N-1)*SUM((IFERROR(INDEX(recovery_EXT_overview,recovery_EXT[[#This Row],[Period]],),0)-recovery_EXT[[#This Row],[Vintage]])^2*INDIRECT(weights_type))</f>
        <v>4.4840181863184687E-3</v>
      </c>
      <c r="AD15" s="4">
        <f ca="1">SQRT(recovery_EXT[[#This Row],[Variance]])/recovery_EXT[[#This Row],[Vintage]]</f>
        <v>0.1927270238646068</v>
      </c>
    </row>
    <row r="16" spans="1:30" x14ac:dyDescent="0.3">
      <c r="A16">
        <v>12</v>
      </c>
      <c r="B16" s="15" t="e">
        <f>IF(ISERROR(B$2),NA(),IF($A16&gt;B$3,MIN(100%,INDEX(recovery_EXT_overview,$A16-1,B$1)*INDEX(recovery_EXT[Growth Factor],$A16)),INDEX(recovery_overview,$A16,B$1)))</f>
        <v>#N/A</v>
      </c>
      <c r="C16" s="16" t="e">
        <f>IF(ISERROR(C$2),NA(),IF($A16&gt;C$3,MIN(100%,INDEX(recovery_EXT_overview,$A16-1,C$1)*INDEX(recovery_EXT[Growth Factor],$A16)),INDEX(recovery_overview,$A16,C$1)))</f>
        <v>#N/A</v>
      </c>
      <c r="D16" s="16" t="e">
        <f>IF(ISERROR(D$2),NA(),IF($A16&gt;D$3,MIN(100%,INDEX(recovery_EXT_overview,$A16-1,D$1)*INDEX(recovery_EXT[Growth Factor],$A16)),INDEX(recovery_overview,$A16,D$1)))</f>
        <v>#N/A</v>
      </c>
      <c r="E16" s="16" t="e">
        <f>IF(ISERROR(E$2),NA(),IF($A16&gt;E$3,MIN(100%,INDEX(recovery_EXT_overview,$A16-1,E$1)*INDEX(recovery_EXT[Growth Factor],$A16)),INDEX(recovery_overview,$A16,E$1)))</f>
        <v>#N/A</v>
      </c>
      <c r="F16" s="16">
        <f ca="1">IF(ISERROR(F$2),NA(),IF($A16&gt;F$3,MIN(100%,INDEX(recovery_EXT_overview,$A16-1,F$1)*INDEX(recovery_EXT[Growth Factor],$A16)),INDEX(recovery_overview,$A16,F$1)))</f>
        <v>0.30340639803643471</v>
      </c>
      <c r="G16" s="16">
        <f ca="1">IF(ISERROR(G$2),NA(),IF($A16&gt;G$3,MIN(100%,INDEX(recovery_EXT_overview,$A16-1,G$1)*INDEX(recovery_EXT[Growth Factor],$A16)),INDEX(recovery_overview,$A16,G$1)))</f>
        <v>0.39882717992775585</v>
      </c>
      <c r="H16" s="16" t="e">
        <f>IF(ISERROR(H$2),NA(),IF($A16&gt;H$3,MIN(100%,INDEX(recovery_EXT_overview,$A16-1,H$1)*INDEX(recovery_EXT[Growth Factor],$A16)),INDEX(recovery_overview,$A16,H$1)))</f>
        <v>#N/A</v>
      </c>
      <c r="I16" s="16" t="e">
        <f>IF(ISERROR(I$2),NA(),IF($A16&gt;I$3,MIN(100%,INDEX(recovery_EXT_overview,$A16-1,I$1)*INDEX(recovery_EXT[Growth Factor],$A16)),INDEX(recovery_overview,$A16,I$1)))</f>
        <v>#N/A</v>
      </c>
      <c r="J16" s="16" t="e">
        <f>IF(ISERROR(J$2),NA(),IF($A16&gt;J$3,MIN(100%,INDEX(recovery_EXT_overview,$A16-1,J$1)*INDEX(recovery_EXT[Growth Factor],$A16)),INDEX(recovery_overview,$A16,J$1)))</f>
        <v>#N/A</v>
      </c>
      <c r="K16" s="16" t="e">
        <f>IF(ISERROR(K$2),NA(),IF($A16&gt;K$3,MIN(100%,INDEX(recovery_EXT_overview,$A16-1,K$1)*INDEX(recovery_EXT[Growth Factor],$A16)),INDEX(recovery_overview,$A16,K$1)))</f>
        <v>#N/A</v>
      </c>
      <c r="L16" s="16" t="e">
        <f>IF(ISERROR(L$2),NA(),IF($A16&gt;L$3,MIN(100%,INDEX(recovery_EXT_overview,$A16-1,L$1)*INDEX(recovery_EXT[Growth Factor],$A16)),INDEX(recovery_overview,$A16,L$1)))</f>
        <v>#N/A</v>
      </c>
      <c r="M16" s="16" t="e">
        <f>IF(ISERROR(M$2),NA(),IF($A16&gt;M$3,MIN(100%,INDEX(recovery_EXT_overview,$A16-1,M$1)*INDEX(recovery_EXT[Growth Factor],$A16)),INDEX(recovery_overview,$A16,M$1)))</f>
        <v>#N/A</v>
      </c>
      <c r="N16" s="16" t="e">
        <f>IF(ISERROR(N$2),NA(),IF($A16&gt;N$3,MIN(100%,INDEX(recovery_EXT_overview,$A16-1,N$1)*INDEX(recovery_EXT[Growth Factor],$A16)),INDEX(recovery_overview,$A16,N$1)))</f>
        <v>#N/A</v>
      </c>
      <c r="O16" s="16" t="e">
        <f>IF(ISERROR(O$2),NA(),IF($A16&gt;O$3,MIN(100%,INDEX(recovery_EXT_overview,$A16-1,O$1)*INDEX(recovery_EXT[Growth Factor],$A16)),INDEX(recovery_overview,$A16,O$1)))</f>
        <v>#N/A</v>
      </c>
      <c r="P16" s="16" t="e">
        <f>IF(ISERROR(P$2),NA(),IF($A16&gt;P$3,MIN(100%,INDEX(recovery_EXT_overview,$A16-1,P$1)*INDEX(recovery_EXT[Growth Factor],$A16)),INDEX(recovery_overview,$A16,P$1)))</f>
        <v>#N/A</v>
      </c>
      <c r="Q16" s="16" t="e">
        <f>IF(ISERROR(Q$2),NA(),IF($A16&gt;Q$3,MIN(100%,INDEX(recovery_EXT_overview,$A16-1,Q$1)*INDEX(recovery_EXT[Growth Factor],$A16)),INDEX(recovery_overview,$A16,Q$1)))</f>
        <v>#N/A</v>
      </c>
      <c r="R16" s="16" t="e">
        <f>IF(ISERROR(R$2),NA(),IF($A16&gt;R$3,MIN(100%,INDEX(recovery_EXT_overview,$A16-1,R$1)*INDEX(recovery_EXT[Growth Factor],$A16)),INDEX(recovery_overview,$A16,R$1)))</f>
        <v>#N/A</v>
      </c>
      <c r="S16" s="16" t="e">
        <f>IF(ISERROR(S$2),NA(),IF($A16&gt;S$3,MIN(100%,INDEX(recovery_EXT_overview,$A16-1,S$1)*INDEX(recovery_EXT[Growth Factor],$A16)),INDEX(recovery_overview,$A16,S$1)))</f>
        <v>#N/A</v>
      </c>
      <c r="T16" s="16" t="e">
        <f>IF(ISERROR(T$2),NA(),IF($A16&gt;T$3,MIN(100%,INDEX(recovery_EXT_overview,$A16-1,T$1)*INDEX(recovery_EXT[Growth Factor],$A16)),INDEX(recovery_overview,$A16,T$1)))</f>
        <v>#N/A</v>
      </c>
      <c r="U16" s="17" t="e">
        <f>IF(ISERROR(U$2),NA(),IF($A16&gt;U$3,MIN(100%,INDEX(recovery_EXT_overview,$A16-1,U$1)*INDEX(recovery_EXT[Growth Factor],$A16)),INDEX(recovery_overview,$A16,U$1)))</f>
        <v>#N/A</v>
      </c>
      <c r="W16" s="21">
        <v>12</v>
      </c>
      <c r="X16" s="16">
        <f t="array" aca="1" ref="X16" ca="1">IFERROR(SUM((recovery_EXT[[#This Row],[Period]]&lt;=max_periods_rcv)*(IFERROR(INDEX(recovery_overview,recovery_EXT[[#This Row],[Period]],),0)-IF(recovery_EXT[[#This Row],[Period]]&gt;1,IFERROR(INDEX(recovery_overview,recovery_EXT[[#This Row],[Period]]-1,),0),0))*INDIRECT(weights_type))/SUM((recovery_EXT[[#This Row],[Period]]&lt;=max_periods_rcv)*INDIRECT(weights_type)),0%)</f>
        <v>0</v>
      </c>
      <c r="Y16" s="16">
        <f ca="1">MIN(recovery_EXT[[#This Row],[Vintage Δ]]+IF(recovery_EXT[[#This Row],[Period]]&gt;1,INDEX(recovery_EXT[Vintage],recovery_EXT[[#This Row],[Period]]-1),0),100%)</f>
        <v>0.34744900130082013</v>
      </c>
      <c r="Z16" s="23">
        <f ca="1">IF(recovery_EXT[[#This Row],[Period]]&gt;1,recovery_EXT[[#This Row],[Vintage]]/INDEX(recovery_EXT[Vintage],recovery_EXT[[#This Row],[Period]]-1),1)</f>
        <v>1</v>
      </c>
      <c r="AA16">
        <f t="array" ref="AA16">SUM((recovery_data[Period]=recovery_EXT[[#This Row],[Period]])*1)</f>
        <v>0</v>
      </c>
      <c r="AB16">
        <f t="array" ref="AB16">SUM((recovery_data[Period]=recovery_EXT[[#This Row],[Period]])*recovery_data[Original DFT Balance (EUR)])</f>
        <v>0</v>
      </c>
      <c r="AC16" s="1">
        <f t="array" aca="1" ref="AC16" ca="1">NTV_total_N/(NTV_total_N-1)*SUM((IFERROR(INDEX(recovery_EXT_overview,recovery_EXT[[#This Row],[Period]],),0)-recovery_EXT[[#This Row],[Vintage]])^2*INDIRECT(weights_type))</f>
        <v>4.4840181863184687E-3</v>
      </c>
      <c r="AD16" s="4">
        <f ca="1">SQRT(recovery_EXT[[#This Row],[Variance]])/recovery_EXT[[#This Row],[Vintage]]</f>
        <v>0.1927270238646068</v>
      </c>
    </row>
    <row r="17" spans="1:30" x14ac:dyDescent="0.3">
      <c r="A17">
        <v>13</v>
      </c>
      <c r="B17" s="12" t="e">
        <f>IF(ISERROR(B$2),NA(),IF($A17&gt;B$3,MIN(100%,INDEX(recovery_EXT_overview,$A17-1,B$1)*INDEX(recovery_EXT[Growth Factor],$A17)),INDEX(recovery_overview,$A17,B$1)))</f>
        <v>#N/A</v>
      </c>
      <c r="C17" s="13" t="e">
        <f>IF(ISERROR(C$2),NA(),IF($A17&gt;C$3,MIN(100%,INDEX(recovery_EXT_overview,$A17-1,C$1)*INDEX(recovery_EXT[Growth Factor],$A17)),INDEX(recovery_overview,$A17,C$1)))</f>
        <v>#N/A</v>
      </c>
      <c r="D17" s="13" t="e">
        <f>IF(ISERROR(D$2),NA(),IF($A17&gt;D$3,MIN(100%,INDEX(recovery_EXT_overview,$A17-1,D$1)*INDEX(recovery_EXT[Growth Factor],$A17)),INDEX(recovery_overview,$A17,D$1)))</f>
        <v>#N/A</v>
      </c>
      <c r="E17" s="13" t="e">
        <f>IF(ISERROR(E$2),NA(),IF($A17&gt;E$3,MIN(100%,INDEX(recovery_EXT_overview,$A17-1,E$1)*INDEX(recovery_EXT[Growth Factor],$A17)),INDEX(recovery_overview,$A17,E$1)))</f>
        <v>#N/A</v>
      </c>
      <c r="F17" s="13">
        <f ca="1">IF(ISERROR(F$2),NA(),IF($A17&gt;F$3,MIN(100%,INDEX(recovery_EXT_overview,$A17-1,F$1)*INDEX(recovery_EXT[Growth Factor],$A17)),INDEX(recovery_overview,$A17,F$1)))</f>
        <v>0.30340639803643471</v>
      </c>
      <c r="G17" s="13">
        <f ca="1">IF(ISERROR(G$2),NA(),IF($A17&gt;G$3,MIN(100%,INDEX(recovery_EXT_overview,$A17-1,G$1)*INDEX(recovery_EXT[Growth Factor],$A17)),INDEX(recovery_overview,$A17,G$1)))</f>
        <v>0.39882717992775585</v>
      </c>
      <c r="H17" s="13" t="e">
        <f>IF(ISERROR(H$2),NA(),IF($A17&gt;H$3,MIN(100%,INDEX(recovery_EXT_overview,$A17-1,H$1)*INDEX(recovery_EXT[Growth Factor],$A17)),INDEX(recovery_overview,$A17,H$1)))</f>
        <v>#N/A</v>
      </c>
      <c r="I17" s="13" t="e">
        <f>IF(ISERROR(I$2),NA(),IF($A17&gt;I$3,MIN(100%,INDEX(recovery_EXT_overview,$A17-1,I$1)*INDEX(recovery_EXT[Growth Factor],$A17)),INDEX(recovery_overview,$A17,I$1)))</f>
        <v>#N/A</v>
      </c>
      <c r="J17" s="13" t="e">
        <f>IF(ISERROR(J$2),NA(),IF($A17&gt;J$3,MIN(100%,INDEX(recovery_EXT_overview,$A17-1,J$1)*INDEX(recovery_EXT[Growth Factor],$A17)),INDEX(recovery_overview,$A17,J$1)))</f>
        <v>#N/A</v>
      </c>
      <c r="K17" s="13" t="e">
        <f>IF(ISERROR(K$2),NA(),IF($A17&gt;K$3,MIN(100%,INDEX(recovery_EXT_overview,$A17-1,K$1)*INDEX(recovery_EXT[Growth Factor],$A17)),INDEX(recovery_overview,$A17,K$1)))</f>
        <v>#N/A</v>
      </c>
      <c r="L17" s="13" t="e">
        <f>IF(ISERROR(L$2),NA(),IF($A17&gt;L$3,MIN(100%,INDEX(recovery_EXT_overview,$A17-1,L$1)*INDEX(recovery_EXT[Growth Factor],$A17)),INDEX(recovery_overview,$A17,L$1)))</f>
        <v>#N/A</v>
      </c>
      <c r="M17" s="13" t="e">
        <f>IF(ISERROR(M$2),NA(),IF($A17&gt;M$3,MIN(100%,INDEX(recovery_EXT_overview,$A17-1,M$1)*INDEX(recovery_EXT[Growth Factor],$A17)),INDEX(recovery_overview,$A17,M$1)))</f>
        <v>#N/A</v>
      </c>
      <c r="N17" s="13" t="e">
        <f>IF(ISERROR(N$2),NA(),IF($A17&gt;N$3,MIN(100%,INDEX(recovery_EXT_overview,$A17-1,N$1)*INDEX(recovery_EXT[Growth Factor],$A17)),INDEX(recovery_overview,$A17,N$1)))</f>
        <v>#N/A</v>
      </c>
      <c r="O17" s="13" t="e">
        <f>IF(ISERROR(O$2),NA(),IF($A17&gt;O$3,MIN(100%,INDEX(recovery_EXT_overview,$A17-1,O$1)*INDEX(recovery_EXT[Growth Factor],$A17)),INDEX(recovery_overview,$A17,O$1)))</f>
        <v>#N/A</v>
      </c>
      <c r="P17" s="13" t="e">
        <f>IF(ISERROR(P$2),NA(),IF($A17&gt;P$3,MIN(100%,INDEX(recovery_EXT_overview,$A17-1,P$1)*INDEX(recovery_EXT[Growth Factor],$A17)),INDEX(recovery_overview,$A17,P$1)))</f>
        <v>#N/A</v>
      </c>
      <c r="Q17" s="13" t="e">
        <f>IF(ISERROR(Q$2),NA(),IF($A17&gt;Q$3,MIN(100%,INDEX(recovery_EXT_overview,$A17-1,Q$1)*INDEX(recovery_EXT[Growth Factor],$A17)),INDEX(recovery_overview,$A17,Q$1)))</f>
        <v>#N/A</v>
      </c>
      <c r="R17" s="13" t="e">
        <f>IF(ISERROR(R$2),NA(),IF($A17&gt;R$3,MIN(100%,INDEX(recovery_EXT_overview,$A17-1,R$1)*INDEX(recovery_EXT[Growth Factor],$A17)),INDEX(recovery_overview,$A17,R$1)))</f>
        <v>#N/A</v>
      </c>
      <c r="S17" s="13" t="e">
        <f>IF(ISERROR(S$2),NA(),IF($A17&gt;S$3,MIN(100%,INDEX(recovery_EXT_overview,$A17-1,S$1)*INDEX(recovery_EXT[Growth Factor],$A17)),INDEX(recovery_overview,$A17,S$1)))</f>
        <v>#N/A</v>
      </c>
      <c r="T17" s="13" t="e">
        <f>IF(ISERROR(T$2),NA(),IF($A17&gt;T$3,MIN(100%,INDEX(recovery_EXT_overview,$A17-1,T$1)*INDEX(recovery_EXT[Growth Factor],$A17)),INDEX(recovery_overview,$A17,T$1)))</f>
        <v>#N/A</v>
      </c>
      <c r="U17" s="14" t="e">
        <f>IF(ISERROR(U$2),NA(),IF($A17&gt;U$3,MIN(100%,INDEX(recovery_EXT_overview,$A17-1,U$1)*INDEX(recovery_EXT[Growth Factor],$A17)),INDEX(recovery_overview,$A17,U$1)))</f>
        <v>#N/A</v>
      </c>
      <c r="W17" s="20">
        <v>13</v>
      </c>
      <c r="X17" s="13">
        <f t="array" aca="1" ref="X17" ca="1">IFERROR(SUM((recovery_EXT[[#This Row],[Period]]&lt;=max_periods_rcv)*(IFERROR(INDEX(recovery_overview,recovery_EXT[[#This Row],[Period]],),0)-IF(recovery_EXT[[#This Row],[Period]]&gt;1,IFERROR(INDEX(recovery_overview,recovery_EXT[[#This Row],[Period]]-1,),0),0))*INDIRECT(weights_type))/SUM((recovery_EXT[[#This Row],[Period]]&lt;=max_periods_rcv)*INDIRECT(weights_type)),0%)</f>
        <v>0</v>
      </c>
      <c r="Y17" s="13">
        <f ca="1">MIN(recovery_EXT[[#This Row],[Vintage Δ]]+IF(recovery_EXT[[#This Row],[Period]]&gt;1,INDEX(recovery_EXT[Vintage],recovery_EXT[[#This Row],[Period]]-1),0),100%)</f>
        <v>0.34744900130082013</v>
      </c>
      <c r="Z17" s="22">
        <f ca="1">IF(recovery_EXT[[#This Row],[Period]]&gt;1,recovery_EXT[[#This Row],[Vintage]]/INDEX(recovery_EXT[Vintage],recovery_EXT[[#This Row],[Period]]-1),1)</f>
        <v>1</v>
      </c>
      <c r="AA17">
        <f t="array" ref="AA17">SUM((recovery_data[Period]=recovery_EXT[[#This Row],[Period]])*1)</f>
        <v>0</v>
      </c>
      <c r="AB17">
        <f t="array" ref="AB17">SUM((recovery_data[Period]=recovery_EXT[[#This Row],[Period]])*recovery_data[Original DFT Balance (EUR)])</f>
        <v>0</v>
      </c>
      <c r="AC17" s="1">
        <f t="array" aca="1" ref="AC17" ca="1">NTV_total_N/(NTV_total_N-1)*SUM((IFERROR(INDEX(recovery_EXT_overview,recovery_EXT[[#This Row],[Period]],),0)-recovery_EXT[[#This Row],[Vintage]])^2*INDIRECT(weights_type))</f>
        <v>4.4840181863184687E-3</v>
      </c>
      <c r="AD17" s="4">
        <f ca="1">SQRT(recovery_EXT[[#This Row],[Variance]])/recovery_EXT[[#This Row],[Vintage]]</f>
        <v>0.1927270238646068</v>
      </c>
    </row>
    <row r="18" spans="1:30" x14ac:dyDescent="0.3">
      <c r="A18">
        <v>14</v>
      </c>
      <c r="B18" s="15" t="e">
        <f>IF(ISERROR(B$2),NA(),IF($A18&gt;B$3,MIN(100%,INDEX(recovery_EXT_overview,$A18-1,B$1)*INDEX(recovery_EXT[Growth Factor],$A18)),INDEX(recovery_overview,$A18,B$1)))</f>
        <v>#N/A</v>
      </c>
      <c r="C18" s="16" t="e">
        <f>IF(ISERROR(C$2),NA(),IF($A18&gt;C$3,MIN(100%,INDEX(recovery_EXT_overview,$A18-1,C$1)*INDEX(recovery_EXT[Growth Factor],$A18)),INDEX(recovery_overview,$A18,C$1)))</f>
        <v>#N/A</v>
      </c>
      <c r="D18" s="16" t="e">
        <f>IF(ISERROR(D$2),NA(),IF($A18&gt;D$3,MIN(100%,INDEX(recovery_EXT_overview,$A18-1,D$1)*INDEX(recovery_EXT[Growth Factor],$A18)),INDEX(recovery_overview,$A18,D$1)))</f>
        <v>#N/A</v>
      </c>
      <c r="E18" s="16" t="e">
        <f>IF(ISERROR(E$2),NA(),IF($A18&gt;E$3,MIN(100%,INDEX(recovery_EXT_overview,$A18-1,E$1)*INDEX(recovery_EXT[Growth Factor],$A18)),INDEX(recovery_overview,$A18,E$1)))</f>
        <v>#N/A</v>
      </c>
      <c r="F18" s="16">
        <f ca="1">IF(ISERROR(F$2),NA(),IF($A18&gt;F$3,MIN(100%,INDEX(recovery_EXT_overview,$A18-1,F$1)*INDEX(recovery_EXT[Growth Factor],$A18)),INDEX(recovery_overview,$A18,F$1)))</f>
        <v>0.30340639803643471</v>
      </c>
      <c r="G18" s="16">
        <f ca="1">IF(ISERROR(G$2),NA(),IF($A18&gt;G$3,MIN(100%,INDEX(recovery_EXT_overview,$A18-1,G$1)*INDEX(recovery_EXT[Growth Factor],$A18)),INDEX(recovery_overview,$A18,G$1)))</f>
        <v>0.39882717992775585</v>
      </c>
      <c r="H18" s="16" t="e">
        <f>IF(ISERROR(H$2),NA(),IF($A18&gt;H$3,MIN(100%,INDEX(recovery_EXT_overview,$A18-1,H$1)*INDEX(recovery_EXT[Growth Factor],$A18)),INDEX(recovery_overview,$A18,H$1)))</f>
        <v>#N/A</v>
      </c>
      <c r="I18" s="16" t="e">
        <f>IF(ISERROR(I$2),NA(),IF($A18&gt;I$3,MIN(100%,INDEX(recovery_EXT_overview,$A18-1,I$1)*INDEX(recovery_EXT[Growth Factor],$A18)),INDEX(recovery_overview,$A18,I$1)))</f>
        <v>#N/A</v>
      </c>
      <c r="J18" s="16" t="e">
        <f>IF(ISERROR(J$2),NA(),IF($A18&gt;J$3,MIN(100%,INDEX(recovery_EXT_overview,$A18-1,J$1)*INDEX(recovery_EXT[Growth Factor],$A18)),INDEX(recovery_overview,$A18,J$1)))</f>
        <v>#N/A</v>
      </c>
      <c r="K18" s="16" t="e">
        <f>IF(ISERROR(K$2),NA(),IF($A18&gt;K$3,MIN(100%,INDEX(recovery_EXT_overview,$A18-1,K$1)*INDEX(recovery_EXT[Growth Factor],$A18)),INDEX(recovery_overview,$A18,K$1)))</f>
        <v>#N/A</v>
      </c>
      <c r="L18" s="16" t="e">
        <f>IF(ISERROR(L$2),NA(),IF($A18&gt;L$3,MIN(100%,INDEX(recovery_EXT_overview,$A18-1,L$1)*INDEX(recovery_EXT[Growth Factor],$A18)),INDEX(recovery_overview,$A18,L$1)))</f>
        <v>#N/A</v>
      </c>
      <c r="M18" s="16" t="e">
        <f>IF(ISERROR(M$2),NA(),IF($A18&gt;M$3,MIN(100%,INDEX(recovery_EXT_overview,$A18-1,M$1)*INDEX(recovery_EXT[Growth Factor],$A18)),INDEX(recovery_overview,$A18,M$1)))</f>
        <v>#N/A</v>
      </c>
      <c r="N18" s="16" t="e">
        <f>IF(ISERROR(N$2),NA(),IF($A18&gt;N$3,MIN(100%,INDEX(recovery_EXT_overview,$A18-1,N$1)*INDEX(recovery_EXT[Growth Factor],$A18)),INDEX(recovery_overview,$A18,N$1)))</f>
        <v>#N/A</v>
      </c>
      <c r="O18" s="16" t="e">
        <f>IF(ISERROR(O$2),NA(),IF($A18&gt;O$3,MIN(100%,INDEX(recovery_EXT_overview,$A18-1,O$1)*INDEX(recovery_EXT[Growth Factor],$A18)),INDEX(recovery_overview,$A18,O$1)))</f>
        <v>#N/A</v>
      </c>
      <c r="P18" s="16" t="e">
        <f>IF(ISERROR(P$2),NA(),IF($A18&gt;P$3,MIN(100%,INDEX(recovery_EXT_overview,$A18-1,P$1)*INDEX(recovery_EXT[Growth Factor],$A18)),INDEX(recovery_overview,$A18,P$1)))</f>
        <v>#N/A</v>
      </c>
      <c r="Q18" s="16" t="e">
        <f>IF(ISERROR(Q$2),NA(),IF($A18&gt;Q$3,MIN(100%,INDEX(recovery_EXT_overview,$A18-1,Q$1)*INDEX(recovery_EXT[Growth Factor],$A18)),INDEX(recovery_overview,$A18,Q$1)))</f>
        <v>#N/A</v>
      </c>
      <c r="R18" s="16" t="e">
        <f>IF(ISERROR(R$2),NA(),IF($A18&gt;R$3,MIN(100%,INDEX(recovery_EXT_overview,$A18-1,R$1)*INDEX(recovery_EXT[Growth Factor],$A18)),INDEX(recovery_overview,$A18,R$1)))</f>
        <v>#N/A</v>
      </c>
      <c r="S18" s="16" t="e">
        <f>IF(ISERROR(S$2),NA(),IF($A18&gt;S$3,MIN(100%,INDEX(recovery_EXT_overview,$A18-1,S$1)*INDEX(recovery_EXT[Growth Factor],$A18)),INDEX(recovery_overview,$A18,S$1)))</f>
        <v>#N/A</v>
      </c>
      <c r="T18" s="16" t="e">
        <f>IF(ISERROR(T$2),NA(),IF($A18&gt;T$3,MIN(100%,INDEX(recovery_EXT_overview,$A18-1,T$1)*INDEX(recovery_EXT[Growth Factor],$A18)),INDEX(recovery_overview,$A18,T$1)))</f>
        <v>#N/A</v>
      </c>
      <c r="U18" s="17" t="e">
        <f>IF(ISERROR(U$2),NA(),IF($A18&gt;U$3,MIN(100%,INDEX(recovery_EXT_overview,$A18-1,U$1)*INDEX(recovery_EXT[Growth Factor],$A18)),INDEX(recovery_overview,$A18,U$1)))</f>
        <v>#N/A</v>
      </c>
      <c r="W18" s="21">
        <v>14</v>
      </c>
      <c r="X18" s="16">
        <f t="array" aca="1" ref="X18" ca="1">IFERROR(SUM((recovery_EXT[[#This Row],[Period]]&lt;=max_periods_rcv)*(IFERROR(INDEX(recovery_overview,recovery_EXT[[#This Row],[Period]],),0)-IF(recovery_EXT[[#This Row],[Period]]&gt;1,IFERROR(INDEX(recovery_overview,recovery_EXT[[#This Row],[Period]]-1,),0),0))*INDIRECT(weights_type))/SUM((recovery_EXT[[#This Row],[Period]]&lt;=max_periods_rcv)*INDIRECT(weights_type)),0%)</f>
        <v>0</v>
      </c>
      <c r="Y18" s="16">
        <f ca="1">MIN(recovery_EXT[[#This Row],[Vintage Δ]]+IF(recovery_EXT[[#This Row],[Period]]&gt;1,INDEX(recovery_EXT[Vintage],recovery_EXT[[#This Row],[Period]]-1),0),100%)</f>
        <v>0.34744900130082013</v>
      </c>
      <c r="Z18" s="23">
        <f ca="1">IF(recovery_EXT[[#This Row],[Period]]&gt;1,recovery_EXT[[#This Row],[Vintage]]/INDEX(recovery_EXT[Vintage],recovery_EXT[[#This Row],[Period]]-1),1)</f>
        <v>1</v>
      </c>
      <c r="AA18">
        <f t="array" ref="AA18">SUM((recovery_data[Period]=recovery_EXT[[#This Row],[Period]])*1)</f>
        <v>0</v>
      </c>
      <c r="AB18">
        <f t="array" ref="AB18">SUM((recovery_data[Period]=recovery_EXT[[#This Row],[Period]])*recovery_data[Original DFT Balance (EUR)])</f>
        <v>0</v>
      </c>
      <c r="AC18" s="1">
        <f t="array" aca="1" ref="AC18" ca="1">NTV_total_N/(NTV_total_N-1)*SUM((IFERROR(INDEX(recovery_EXT_overview,recovery_EXT[[#This Row],[Period]],),0)-recovery_EXT[[#This Row],[Vintage]])^2*INDIRECT(weights_type))</f>
        <v>4.4840181863184687E-3</v>
      </c>
      <c r="AD18" s="4">
        <f ca="1">SQRT(recovery_EXT[[#This Row],[Variance]])/recovery_EXT[[#This Row],[Vintage]]</f>
        <v>0.1927270238646068</v>
      </c>
    </row>
    <row r="19" spans="1:30" x14ac:dyDescent="0.3">
      <c r="A19">
        <v>15</v>
      </c>
      <c r="B19" s="12" t="e">
        <f>IF(ISERROR(B$2),NA(),IF($A19&gt;B$3,MIN(100%,INDEX(recovery_EXT_overview,$A19-1,B$1)*INDEX(recovery_EXT[Growth Factor],$A19)),INDEX(recovery_overview,$A19,B$1)))</f>
        <v>#N/A</v>
      </c>
      <c r="C19" s="13" t="e">
        <f>IF(ISERROR(C$2),NA(),IF($A19&gt;C$3,MIN(100%,INDEX(recovery_EXT_overview,$A19-1,C$1)*INDEX(recovery_EXT[Growth Factor],$A19)),INDEX(recovery_overview,$A19,C$1)))</f>
        <v>#N/A</v>
      </c>
      <c r="D19" s="13" t="e">
        <f>IF(ISERROR(D$2),NA(),IF($A19&gt;D$3,MIN(100%,INDEX(recovery_EXT_overview,$A19-1,D$1)*INDEX(recovery_EXT[Growth Factor],$A19)),INDEX(recovery_overview,$A19,D$1)))</f>
        <v>#N/A</v>
      </c>
      <c r="E19" s="13" t="e">
        <f>IF(ISERROR(E$2),NA(),IF($A19&gt;E$3,MIN(100%,INDEX(recovery_EXT_overview,$A19-1,E$1)*INDEX(recovery_EXT[Growth Factor],$A19)),INDEX(recovery_overview,$A19,E$1)))</f>
        <v>#N/A</v>
      </c>
      <c r="F19" s="13">
        <f ca="1">IF(ISERROR(F$2),NA(),IF($A19&gt;F$3,MIN(100%,INDEX(recovery_EXT_overview,$A19-1,F$1)*INDEX(recovery_EXT[Growth Factor],$A19)),INDEX(recovery_overview,$A19,F$1)))</f>
        <v>0.30340639803643471</v>
      </c>
      <c r="G19" s="13">
        <f ca="1">IF(ISERROR(G$2),NA(),IF($A19&gt;G$3,MIN(100%,INDEX(recovery_EXT_overview,$A19-1,G$1)*INDEX(recovery_EXT[Growth Factor],$A19)),INDEX(recovery_overview,$A19,G$1)))</f>
        <v>0.39882717992775585</v>
      </c>
      <c r="H19" s="13" t="e">
        <f>IF(ISERROR(H$2),NA(),IF($A19&gt;H$3,MIN(100%,INDEX(recovery_EXT_overview,$A19-1,H$1)*INDEX(recovery_EXT[Growth Factor],$A19)),INDEX(recovery_overview,$A19,H$1)))</f>
        <v>#N/A</v>
      </c>
      <c r="I19" s="13" t="e">
        <f>IF(ISERROR(I$2),NA(),IF($A19&gt;I$3,MIN(100%,INDEX(recovery_EXT_overview,$A19-1,I$1)*INDEX(recovery_EXT[Growth Factor],$A19)),INDEX(recovery_overview,$A19,I$1)))</f>
        <v>#N/A</v>
      </c>
      <c r="J19" s="13" t="e">
        <f>IF(ISERROR(J$2),NA(),IF($A19&gt;J$3,MIN(100%,INDEX(recovery_EXT_overview,$A19-1,J$1)*INDEX(recovery_EXT[Growth Factor],$A19)),INDEX(recovery_overview,$A19,J$1)))</f>
        <v>#N/A</v>
      </c>
      <c r="K19" s="13" t="e">
        <f>IF(ISERROR(K$2),NA(),IF($A19&gt;K$3,MIN(100%,INDEX(recovery_EXT_overview,$A19-1,K$1)*INDEX(recovery_EXT[Growth Factor],$A19)),INDEX(recovery_overview,$A19,K$1)))</f>
        <v>#N/A</v>
      </c>
      <c r="L19" s="13" t="e">
        <f>IF(ISERROR(L$2),NA(),IF($A19&gt;L$3,MIN(100%,INDEX(recovery_EXT_overview,$A19-1,L$1)*INDEX(recovery_EXT[Growth Factor],$A19)),INDEX(recovery_overview,$A19,L$1)))</f>
        <v>#N/A</v>
      </c>
      <c r="M19" s="13" t="e">
        <f>IF(ISERROR(M$2),NA(),IF($A19&gt;M$3,MIN(100%,INDEX(recovery_EXT_overview,$A19-1,M$1)*INDEX(recovery_EXT[Growth Factor],$A19)),INDEX(recovery_overview,$A19,M$1)))</f>
        <v>#N/A</v>
      </c>
      <c r="N19" s="13" t="e">
        <f>IF(ISERROR(N$2),NA(),IF($A19&gt;N$3,MIN(100%,INDEX(recovery_EXT_overview,$A19-1,N$1)*INDEX(recovery_EXT[Growth Factor],$A19)),INDEX(recovery_overview,$A19,N$1)))</f>
        <v>#N/A</v>
      </c>
      <c r="O19" s="13" t="e">
        <f>IF(ISERROR(O$2),NA(),IF($A19&gt;O$3,MIN(100%,INDEX(recovery_EXT_overview,$A19-1,O$1)*INDEX(recovery_EXT[Growth Factor],$A19)),INDEX(recovery_overview,$A19,O$1)))</f>
        <v>#N/A</v>
      </c>
      <c r="P19" s="13" t="e">
        <f>IF(ISERROR(P$2),NA(),IF($A19&gt;P$3,MIN(100%,INDEX(recovery_EXT_overview,$A19-1,P$1)*INDEX(recovery_EXT[Growth Factor],$A19)),INDEX(recovery_overview,$A19,P$1)))</f>
        <v>#N/A</v>
      </c>
      <c r="Q19" s="13" t="e">
        <f>IF(ISERROR(Q$2),NA(),IF($A19&gt;Q$3,MIN(100%,INDEX(recovery_EXT_overview,$A19-1,Q$1)*INDEX(recovery_EXT[Growth Factor],$A19)),INDEX(recovery_overview,$A19,Q$1)))</f>
        <v>#N/A</v>
      </c>
      <c r="R19" s="13" t="e">
        <f>IF(ISERROR(R$2),NA(),IF($A19&gt;R$3,MIN(100%,INDEX(recovery_EXT_overview,$A19-1,R$1)*INDEX(recovery_EXT[Growth Factor],$A19)),INDEX(recovery_overview,$A19,R$1)))</f>
        <v>#N/A</v>
      </c>
      <c r="S19" s="13" t="e">
        <f>IF(ISERROR(S$2),NA(),IF($A19&gt;S$3,MIN(100%,INDEX(recovery_EXT_overview,$A19-1,S$1)*INDEX(recovery_EXT[Growth Factor],$A19)),INDEX(recovery_overview,$A19,S$1)))</f>
        <v>#N/A</v>
      </c>
      <c r="T19" s="13" t="e">
        <f>IF(ISERROR(T$2),NA(),IF($A19&gt;T$3,MIN(100%,INDEX(recovery_EXT_overview,$A19-1,T$1)*INDEX(recovery_EXT[Growth Factor],$A19)),INDEX(recovery_overview,$A19,T$1)))</f>
        <v>#N/A</v>
      </c>
      <c r="U19" s="14" t="e">
        <f>IF(ISERROR(U$2),NA(),IF($A19&gt;U$3,MIN(100%,INDEX(recovery_EXT_overview,$A19-1,U$1)*INDEX(recovery_EXT[Growth Factor],$A19)),INDEX(recovery_overview,$A19,U$1)))</f>
        <v>#N/A</v>
      </c>
      <c r="W19" s="20">
        <v>15</v>
      </c>
      <c r="X19" s="13">
        <f t="array" aca="1" ref="X19" ca="1">IFERROR(SUM((recovery_EXT[[#This Row],[Period]]&lt;=max_periods_rcv)*(IFERROR(INDEX(recovery_overview,recovery_EXT[[#This Row],[Period]],),0)-IF(recovery_EXT[[#This Row],[Period]]&gt;1,IFERROR(INDEX(recovery_overview,recovery_EXT[[#This Row],[Period]]-1,),0),0))*INDIRECT(weights_type))/SUM((recovery_EXT[[#This Row],[Period]]&lt;=max_periods_rcv)*INDIRECT(weights_type)),0%)</f>
        <v>0</v>
      </c>
      <c r="Y19" s="13">
        <f ca="1">MIN(recovery_EXT[[#This Row],[Vintage Δ]]+IF(recovery_EXT[[#This Row],[Period]]&gt;1,INDEX(recovery_EXT[Vintage],recovery_EXT[[#This Row],[Period]]-1),0),100%)</f>
        <v>0.34744900130082013</v>
      </c>
      <c r="Z19" s="22">
        <f ca="1">IF(recovery_EXT[[#This Row],[Period]]&gt;1,recovery_EXT[[#This Row],[Vintage]]/INDEX(recovery_EXT[Vintage],recovery_EXT[[#This Row],[Period]]-1),1)</f>
        <v>1</v>
      </c>
      <c r="AA19">
        <f t="array" ref="AA19">SUM((recovery_data[Period]=recovery_EXT[[#This Row],[Period]])*1)</f>
        <v>0</v>
      </c>
      <c r="AB19">
        <f t="array" ref="AB19">SUM((recovery_data[Period]=recovery_EXT[[#This Row],[Period]])*recovery_data[Original DFT Balance (EUR)])</f>
        <v>0</v>
      </c>
      <c r="AC19" s="1">
        <f t="array" aca="1" ref="AC19" ca="1">NTV_total_N/(NTV_total_N-1)*SUM((IFERROR(INDEX(recovery_EXT_overview,recovery_EXT[[#This Row],[Period]],),0)-recovery_EXT[[#This Row],[Vintage]])^2*INDIRECT(weights_type))</f>
        <v>4.4840181863184687E-3</v>
      </c>
      <c r="AD19" s="4">
        <f ca="1">SQRT(recovery_EXT[[#This Row],[Variance]])/recovery_EXT[[#This Row],[Vintage]]</f>
        <v>0.1927270238646068</v>
      </c>
    </row>
    <row r="20" spans="1:30" x14ac:dyDescent="0.3">
      <c r="A20">
        <v>16</v>
      </c>
      <c r="B20" s="15" t="e">
        <f>IF(ISERROR(B$2),NA(),IF($A20&gt;B$3,MIN(100%,INDEX(recovery_EXT_overview,$A20-1,B$1)*INDEX(recovery_EXT[Growth Factor],$A20)),INDEX(recovery_overview,$A20,B$1)))</f>
        <v>#N/A</v>
      </c>
      <c r="C20" s="16" t="e">
        <f>IF(ISERROR(C$2),NA(),IF($A20&gt;C$3,MIN(100%,INDEX(recovery_EXT_overview,$A20-1,C$1)*INDEX(recovery_EXT[Growth Factor],$A20)),INDEX(recovery_overview,$A20,C$1)))</f>
        <v>#N/A</v>
      </c>
      <c r="D20" s="16" t="e">
        <f>IF(ISERROR(D$2),NA(),IF($A20&gt;D$3,MIN(100%,INDEX(recovery_EXT_overview,$A20-1,D$1)*INDEX(recovery_EXT[Growth Factor],$A20)),INDEX(recovery_overview,$A20,D$1)))</f>
        <v>#N/A</v>
      </c>
      <c r="E20" s="16" t="e">
        <f>IF(ISERROR(E$2),NA(),IF($A20&gt;E$3,MIN(100%,INDEX(recovery_EXT_overview,$A20-1,E$1)*INDEX(recovery_EXT[Growth Factor],$A20)),INDEX(recovery_overview,$A20,E$1)))</f>
        <v>#N/A</v>
      </c>
      <c r="F20" s="16">
        <f ca="1">IF(ISERROR(F$2),NA(),IF($A20&gt;F$3,MIN(100%,INDEX(recovery_EXT_overview,$A20-1,F$1)*INDEX(recovery_EXT[Growth Factor],$A20)),INDEX(recovery_overview,$A20,F$1)))</f>
        <v>0.30340639803643471</v>
      </c>
      <c r="G20" s="16">
        <f ca="1">IF(ISERROR(G$2),NA(),IF($A20&gt;G$3,MIN(100%,INDEX(recovery_EXT_overview,$A20-1,G$1)*INDEX(recovery_EXT[Growth Factor],$A20)),INDEX(recovery_overview,$A20,G$1)))</f>
        <v>0.39882717992775585</v>
      </c>
      <c r="H20" s="16" t="e">
        <f>IF(ISERROR(H$2),NA(),IF($A20&gt;H$3,MIN(100%,INDEX(recovery_EXT_overview,$A20-1,H$1)*INDEX(recovery_EXT[Growth Factor],$A20)),INDEX(recovery_overview,$A20,H$1)))</f>
        <v>#N/A</v>
      </c>
      <c r="I20" s="16" t="e">
        <f>IF(ISERROR(I$2),NA(),IF($A20&gt;I$3,MIN(100%,INDEX(recovery_EXT_overview,$A20-1,I$1)*INDEX(recovery_EXT[Growth Factor],$A20)),INDEX(recovery_overview,$A20,I$1)))</f>
        <v>#N/A</v>
      </c>
      <c r="J20" s="16" t="e">
        <f>IF(ISERROR(J$2),NA(),IF($A20&gt;J$3,MIN(100%,INDEX(recovery_EXT_overview,$A20-1,J$1)*INDEX(recovery_EXT[Growth Factor],$A20)),INDEX(recovery_overview,$A20,J$1)))</f>
        <v>#N/A</v>
      </c>
      <c r="K20" s="16" t="e">
        <f>IF(ISERROR(K$2),NA(),IF($A20&gt;K$3,MIN(100%,INDEX(recovery_EXT_overview,$A20-1,K$1)*INDEX(recovery_EXT[Growth Factor],$A20)),INDEX(recovery_overview,$A20,K$1)))</f>
        <v>#N/A</v>
      </c>
      <c r="L20" s="16" t="e">
        <f>IF(ISERROR(L$2),NA(),IF($A20&gt;L$3,MIN(100%,INDEX(recovery_EXT_overview,$A20-1,L$1)*INDEX(recovery_EXT[Growth Factor],$A20)),INDEX(recovery_overview,$A20,L$1)))</f>
        <v>#N/A</v>
      </c>
      <c r="M20" s="16" t="e">
        <f>IF(ISERROR(M$2),NA(),IF($A20&gt;M$3,MIN(100%,INDEX(recovery_EXT_overview,$A20-1,M$1)*INDEX(recovery_EXT[Growth Factor],$A20)),INDEX(recovery_overview,$A20,M$1)))</f>
        <v>#N/A</v>
      </c>
      <c r="N20" s="16" t="e">
        <f>IF(ISERROR(N$2),NA(),IF($A20&gt;N$3,MIN(100%,INDEX(recovery_EXT_overview,$A20-1,N$1)*INDEX(recovery_EXT[Growth Factor],$A20)),INDEX(recovery_overview,$A20,N$1)))</f>
        <v>#N/A</v>
      </c>
      <c r="O20" s="16" t="e">
        <f>IF(ISERROR(O$2),NA(),IF($A20&gt;O$3,MIN(100%,INDEX(recovery_EXT_overview,$A20-1,O$1)*INDEX(recovery_EXT[Growth Factor],$A20)),INDEX(recovery_overview,$A20,O$1)))</f>
        <v>#N/A</v>
      </c>
      <c r="P20" s="16" t="e">
        <f>IF(ISERROR(P$2),NA(),IF($A20&gt;P$3,MIN(100%,INDEX(recovery_EXT_overview,$A20-1,P$1)*INDEX(recovery_EXT[Growth Factor],$A20)),INDEX(recovery_overview,$A20,P$1)))</f>
        <v>#N/A</v>
      </c>
      <c r="Q20" s="16" t="e">
        <f>IF(ISERROR(Q$2),NA(),IF($A20&gt;Q$3,MIN(100%,INDEX(recovery_EXT_overview,$A20-1,Q$1)*INDEX(recovery_EXT[Growth Factor],$A20)),INDEX(recovery_overview,$A20,Q$1)))</f>
        <v>#N/A</v>
      </c>
      <c r="R20" s="16" t="e">
        <f>IF(ISERROR(R$2),NA(),IF($A20&gt;R$3,MIN(100%,INDEX(recovery_EXT_overview,$A20-1,R$1)*INDEX(recovery_EXT[Growth Factor],$A20)),INDEX(recovery_overview,$A20,R$1)))</f>
        <v>#N/A</v>
      </c>
      <c r="S20" s="16" t="e">
        <f>IF(ISERROR(S$2),NA(),IF($A20&gt;S$3,MIN(100%,INDEX(recovery_EXT_overview,$A20-1,S$1)*INDEX(recovery_EXT[Growth Factor],$A20)),INDEX(recovery_overview,$A20,S$1)))</f>
        <v>#N/A</v>
      </c>
      <c r="T20" s="16" t="e">
        <f>IF(ISERROR(T$2),NA(),IF($A20&gt;T$3,MIN(100%,INDEX(recovery_EXT_overview,$A20-1,T$1)*INDEX(recovery_EXT[Growth Factor],$A20)),INDEX(recovery_overview,$A20,T$1)))</f>
        <v>#N/A</v>
      </c>
      <c r="U20" s="17" t="e">
        <f>IF(ISERROR(U$2),NA(),IF($A20&gt;U$3,MIN(100%,INDEX(recovery_EXT_overview,$A20-1,U$1)*INDEX(recovery_EXT[Growth Factor],$A20)),INDEX(recovery_overview,$A20,U$1)))</f>
        <v>#N/A</v>
      </c>
      <c r="W20" s="21">
        <v>16</v>
      </c>
      <c r="X20" s="16">
        <f t="array" aca="1" ref="X20" ca="1">IFERROR(SUM((recovery_EXT[[#This Row],[Period]]&lt;=max_periods_rcv)*(IFERROR(INDEX(recovery_overview,recovery_EXT[[#This Row],[Period]],),0)-IF(recovery_EXT[[#This Row],[Period]]&gt;1,IFERROR(INDEX(recovery_overview,recovery_EXT[[#This Row],[Period]]-1,),0),0))*INDIRECT(weights_type))/SUM((recovery_EXT[[#This Row],[Period]]&lt;=max_periods_rcv)*INDIRECT(weights_type)),0%)</f>
        <v>0</v>
      </c>
      <c r="Y20" s="16">
        <f ca="1">MIN(recovery_EXT[[#This Row],[Vintage Δ]]+IF(recovery_EXT[[#This Row],[Period]]&gt;1,INDEX(recovery_EXT[Vintage],recovery_EXT[[#This Row],[Period]]-1),0),100%)</f>
        <v>0.34744900130082013</v>
      </c>
      <c r="Z20" s="23">
        <f ca="1">IF(recovery_EXT[[#This Row],[Period]]&gt;1,recovery_EXT[[#This Row],[Vintage]]/INDEX(recovery_EXT[Vintage],recovery_EXT[[#This Row],[Period]]-1),1)</f>
        <v>1</v>
      </c>
      <c r="AA20">
        <f t="array" ref="AA20">SUM((recovery_data[Period]=recovery_EXT[[#This Row],[Period]])*1)</f>
        <v>0</v>
      </c>
      <c r="AB20">
        <f t="array" ref="AB20">SUM((recovery_data[Period]=recovery_EXT[[#This Row],[Period]])*recovery_data[Original DFT Balance (EUR)])</f>
        <v>0</v>
      </c>
      <c r="AC20" s="1">
        <f t="array" aca="1" ref="AC20" ca="1">NTV_total_N/(NTV_total_N-1)*SUM((IFERROR(INDEX(recovery_EXT_overview,recovery_EXT[[#This Row],[Period]],),0)-recovery_EXT[[#This Row],[Vintage]])^2*INDIRECT(weights_type))</f>
        <v>4.4840181863184687E-3</v>
      </c>
      <c r="AD20" s="4">
        <f ca="1">SQRT(recovery_EXT[[#This Row],[Variance]])/recovery_EXT[[#This Row],[Vintage]]</f>
        <v>0.1927270238646068</v>
      </c>
    </row>
    <row r="21" spans="1:30" x14ac:dyDescent="0.3">
      <c r="A21">
        <v>17</v>
      </c>
      <c r="B21" s="12" t="e">
        <f>IF(ISERROR(B$2),NA(),IF($A21&gt;B$3,MIN(100%,INDEX(recovery_EXT_overview,$A21-1,B$1)*INDEX(recovery_EXT[Growth Factor],$A21)),INDEX(recovery_overview,$A21,B$1)))</f>
        <v>#N/A</v>
      </c>
      <c r="C21" s="13" t="e">
        <f>IF(ISERROR(C$2),NA(),IF($A21&gt;C$3,MIN(100%,INDEX(recovery_EXT_overview,$A21-1,C$1)*INDEX(recovery_EXT[Growth Factor],$A21)),INDEX(recovery_overview,$A21,C$1)))</f>
        <v>#N/A</v>
      </c>
      <c r="D21" s="13" t="e">
        <f>IF(ISERROR(D$2),NA(),IF($A21&gt;D$3,MIN(100%,INDEX(recovery_EXT_overview,$A21-1,D$1)*INDEX(recovery_EXT[Growth Factor],$A21)),INDEX(recovery_overview,$A21,D$1)))</f>
        <v>#N/A</v>
      </c>
      <c r="E21" s="13" t="e">
        <f>IF(ISERROR(E$2),NA(),IF($A21&gt;E$3,MIN(100%,INDEX(recovery_EXT_overview,$A21-1,E$1)*INDEX(recovery_EXT[Growth Factor],$A21)),INDEX(recovery_overview,$A21,E$1)))</f>
        <v>#N/A</v>
      </c>
      <c r="F21" s="13">
        <f ca="1">IF(ISERROR(F$2),NA(),IF($A21&gt;F$3,MIN(100%,INDEX(recovery_EXT_overview,$A21-1,F$1)*INDEX(recovery_EXT[Growth Factor],$A21)),INDEX(recovery_overview,$A21,F$1)))</f>
        <v>0.30340639803643471</v>
      </c>
      <c r="G21" s="13">
        <f ca="1">IF(ISERROR(G$2),NA(),IF($A21&gt;G$3,MIN(100%,INDEX(recovery_EXT_overview,$A21-1,G$1)*INDEX(recovery_EXT[Growth Factor],$A21)),INDEX(recovery_overview,$A21,G$1)))</f>
        <v>0.39882717992775585</v>
      </c>
      <c r="H21" s="13" t="e">
        <f>IF(ISERROR(H$2),NA(),IF($A21&gt;H$3,MIN(100%,INDEX(recovery_EXT_overview,$A21-1,H$1)*INDEX(recovery_EXT[Growth Factor],$A21)),INDEX(recovery_overview,$A21,H$1)))</f>
        <v>#N/A</v>
      </c>
      <c r="I21" s="13" t="e">
        <f>IF(ISERROR(I$2),NA(),IF($A21&gt;I$3,MIN(100%,INDEX(recovery_EXT_overview,$A21-1,I$1)*INDEX(recovery_EXT[Growth Factor],$A21)),INDEX(recovery_overview,$A21,I$1)))</f>
        <v>#N/A</v>
      </c>
      <c r="J21" s="13" t="e">
        <f>IF(ISERROR(J$2),NA(),IF($A21&gt;J$3,MIN(100%,INDEX(recovery_EXT_overview,$A21-1,J$1)*INDEX(recovery_EXT[Growth Factor],$A21)),INDEX(recovery_overview,$A21,J$1)))</f>
        <v>#N/A</v>
      </c>
      <c r="K21" s="13" t="e">
        <f>IF(ISERROR(K$2),NA(),IF($A21&gt;K$3,MIN(100%,INDEX(recovery_EXT_overview,$A21-1,K$1)*INDEX(recovery_EXT[Growth Factor],$A21)),INDEX(recovery_overview,$A21,K$1)))</f>
        <v>#N/A</v>
      </c>
      <c r="L21" s="13" t="e">
        <f>IF(ISERROR(L$2),NA(),IF($A21&gt;L$3,MIN(100%,INDEX(recovery_EXT_overview,$A21-1,L$1)*INDEX(recovery_EXT[Growth Factor],$A21)),INDEX(recovery_overview,$A21,L$1)))</f>
        <v>#N/A</v>
      </c>
      <c r="M21" s="13" t="e">
        <f>IF(ISERROR(M$2),NA(),IF($A21&gt;M$3,MIN(100%,INDEX(recovery_EXT_overview,$A21-1,M$1)*INDEX(recovery_EXT[Growth Factor],$A21)),INDEX(recovery_overview,$A21,M$1)))</f>
        <v>#N/A</v>
      </c>
      <c r="N21" s="13" t="e">
        <f>IF(ISERROR(N$2),NA(),IF($A21&gt;N$3,MIN(100%,INDEX(recovery_EXT_overview,$A21-1,N$1)*INDEX(recovery_EXT[Growth Factor],$A21)),INDEX(recovery_overview,$A21,N$1)))</f>
        <v>#N/A</v>
      </c>
      <c r="O21" s="13" t="e">
        <f>IF(ISERROR(O$2),NA(),IF($A21&gt;O$3,MIN(100%,INDEX(recovery_EXT_overview,$A21-1,O$1)*INDEX(recovery_EXT[Growth Factor],$A21)),INDEX(recovery_overview,$A21,O$1)))</f>
        <v>#N/A</v>
      </c>
      <c r="P21" s="13" t="e">
        <f>IF(ISERROR(P$2),NA(),IF($A21&gt;P$3,MIN(100%,INDEX(recovery_EXT_overview,$A21-1,P$1)*INDEX(recovery_EXT[Growth Factor],$A21)),INDEX(recovery_overview,$A21,P$1)))</f>
        <v>#N/A</v>
      </c>
      <c r="Q21" s="13" t="e">
        <f>IF(ISERROR(Q$2),NA(),IF($A21&gt;Q$3,MIN(100%,INDEX(recovery_EXT_overview,$A21-1,Q$1)*INDEX(recovery_EXT[Growth Factor],$A21)),INDEX(recovery_overview,$A21,Q$1)))</f>
        <v>#N/A</v>
      </c>
      <c r="R21" s="13" t="e">
        <f>IF(ISERROR(R$2),NA(),IF($A21&gt;R$3,MIN(100%,INDEX(recovery_EXT_overview,$A21-1,R$1)*INDEX(recovery_EXT[Growth Factor],$A21)),INDEX(recovery_overview,$A21,R$1)))</f>
        <v>#N/A</v>
      </c>
      <c r="S21" s="13" t="e">
        <f>IF(ISERROR(S$2),NA(),IF($A21&gt;S$3,MIN(100%,INDEX(recovery_EXT_overview,$A21-1,S$1)*INDEX(recovery_EXT[Growth Factor],$A21)),INDEX(recovery_overview,$A21,S$1)))</f>
        <v>#N/A</v>
      </c>
      <c r="T21" s="13" t="e">
        <f>IF(ISERROR(T$2),NA(),IF($A21&gt;T$3,MIN(100%,INDEX(recovery_EXT_overview,$A21-1,T$1)*INDEX(recovery_EXT[Growth Factor],$A21)),INDEX(recovery_overview,$A21,T$1)))</f>
        <v>#N/A</v>
      </c>
      <c r="U21" s="14" t="e">
        <f>IF(ISERROR(U$2),NA(),IF($A21&gt;U$3,MIN(100%,INDEX(recovery_EXT_overview,$A21-1,U$1)*INDEX(recovery_EXT[Growth Factor],$A21)),INDEX(recovery_overview,$A21,U$1)))</f>
        <v>#N/A</v>
      </c>
      <c r="W21" s="20">
        <v>17</v>
      </c>
      <c r="X21" s="13">
        <f t="array" aca="1" ref="X21" ca="1">IFERROR(SUM((recovery_EXT[[#This Row],[Period]]&lt;=max_periods_rcv)*(IFERROR(INDEX(recovery_overview,recovery_EXT[[#This Row],[Period]],),0)-IF(recovery_EXT[[#This Row],[Period]]&gt;1,IFERROR(INDEX(recovery_overview,recovery_EXT[[#This Row],[Period]]-1,),0),0))*INDIRECT(weights_type))/SUM((recovery_EXT[[#This Row],[Period]]&lt;=max_periods_rcv)*INDIRECT(weights_type)),0%)</f>
        <v>0</v>
      </c>
      <c r="Y21" s="13">
        <f ca="1">MIN(recovery_EXT[[#This Row],[Vintage Δ]]+IF(recovery_EXT[[#This Row],[Period]]&gt;1,INDEX(recovery_EXT[Vintage],recovery_EXT[[#This Row],[Period]]-1),0),100%)</f>
        <v>0.34744900130082013</v>
      </c>
      <c r="Z21" s="22">
        <f ca="1">IF(recovery_EXT[[#This Row],[Period]]&gt;1,recovery_EXT[[#This Row],[Vintage]]/INDEX(recovery_EXT[Vintage],recovery_EXT[[#This Row],[Period]]-1),1)</f>
        <v>1</v>
      </c>
      <c r="AA21">
        <f t="array" ref="AA21">SUM((recovery_data[Period]=recovery_EXT[[#This Row],[Period]])*1)</f>
        <v>0</v>
      </c>
      <c r="AB21">
        <f t="array" ref="AB21">SUM((recovery_data[Period]=recovery_EXT[[#This Row],[Period]])*recovery_data[Original DFT Balance (EUR)])</f>
        <v>0</v>
      </c>
      <c r="AC21" s="1">
        <f t="array" aca="1" ref="AC21" ca="1">NTV_total_N/(NTV_total_N-1)*SUM((IFERROR(INDEX(recovery_EXT_overview,recovery_EXT[[#This Row],[Period]],),0)-recovery_EXT[[#This Row],[Vintage]])^2*INDIRECT(weights_type))</f>
        <v>4.4840181863184687E-3</v>
      </c>
      <c r="AD21" s="4">
        <f ca="1">SQRT(recovery_EXT[[#This Row],[Variance]])/recovery_EXT[[#This Row],[Vintage]]</f>
        <v>0.1927270238646068</v>
      </c>
    </row>
    <row r="22" spans="1:30" x14ac:dyDescent="0.3">
      <c r="A22">
        <v>18</v>
      </c>
      <c r="B22" s="15" t="e">
        <f>IF(ISERROR(B$2),NA(),IF($A22&gt;B$3,MIN(100%,INDEX(recovery_EXT_overview,$A22-1,B$1)*INDEX(recovery_EXT[Growth Factor],$A22)),INDEX(recovery_overview,$A22,B$1)))</f>
        <v>#N/A</v>
      </c>
      <c r="C22" s="16" t="e">
        <f>IF(ISERROR(C$2),NA(),IF($A22&gt;C$3,MIN(100%,INDEX(recovery_EXT_overview,$A22-1,C$1)*INDEX(recovery_EXT[Growth Factor],$A22)),INDEX(recovery_overview,$A22,C$1)))</f>
        <v>#N/A</v>
      </c>
      <c r="D22" s="16" t="e">
        <f>IF(ISERROR(D$2),NA(),IF($A22&gt;D$3,MIN(100%,INDEX(recovery_EXT_overview,$A22-1,D$1)*INDEX(recovery_EXT[Growth Factor],$A22)),INDEX(recovery_overview,$A22,D$1)))</f>
        <v>#N/A</v>
      </c>
      <c r="E22" s="16" t="e">
        <f>IF(ISERROR(E$2),NA(),IF($A22&gt;E$3,MIN(100%,INDEX(recovery_EXT_overview,$A22-1,E$1)*INDEX(recovery_EXT[Growth Factor],$A22)),INDEX(recovery_overview,$A22,E$1)))</f>
        <v>#N/A</v>
      </c>
      <c r="F22" s="16">
        <f ca="1">IF(ISERROR(F$2),NA(),IF($A22&gt;F$3,MIN(100%,INDEX(recovery_EXT_overview,$A22-1,F$1)*INDEX(recovery_EXT[Growth Factor],$A22)),INDEX(recovery_overview,$A22,F$1)))</f>
        <v>0.30340639803643471</v>
      </c>
      <c r="G22" s="16">
        <f ca="1">IF(ISERROR(G$2),NA(),IF($A22&gt;G$3,MIN(100%,INDEX(recovery_EXT_overview,$A22-1,G$1)*INDEX(recovery_EXT[Growth Factor],$A22)),INDEX(recovery_overview,$A22,G$1)))</f>
        <v>0.39882717992775585</v>
      </c>
      <c r="H22" s="16" t="e">
        <f>IF(ISERROR(H$2),NA(),IF($A22&gt;H$3,MIN(100%,INDEX(recovery_EXT_overview,$A22-1,H$1)*INDEX(recovery_EXT[Growth Factor],$A22)),INDEX(recovery_overview,$A22,H$1)))</f>
        <v>#N/A</v>
      </c>
      <c r="I22" s="16" t="e">
        <f>IF(ISERROR(I$2),NA(),IF($A22&gt;I$3,MIN(100%,INDEX(recovery_EXT_overview,$A22-1,I$1)*INDEX(recovery_EXT[Growth Factor],$A22)),INDEX(recovery_overview,$A22,I$1)))</f>
        <v>#N/A</v>
      </c>
      <c r="J22" s="16" t="e">
        <f>IF(ISERROR(J$2),NA(),IF($A22&gt;J$3,MIN(100%,INDEX(recovery_EXT_overview,$A22-1,J$1)*INDEX(recovery_EXT[Growth Factor],$A22)),INDEX(recovery_overview,$A22,J$1)))</f>
        <v>#N/A</v>
      </c>
      <c r="K22" s="16" t="e">
        <f>IF(ISERROR(K$2),NA(),IF($A22&gt;K$3,MIN(100%,INDEX(recovery_EXT_overview,$A22-1,K$1)*INDEX(recovery_EXT[Growth Factor],$A22)),INDEX(recovery_overview,$A22,K$1)))</f>
        <v>#N/A</v>
      </c>
      <c r="L22" s="16" t="e">
        <f>IF(ISERROR(L$2),NA(),IF($A22&gt;L$3,MIN(100%,INDEX(recovery_EXT_overview,$A22-1,L$1)*INDEX(recovery_EXT[Growth Factor],$A22)),INDEX(recovery_overview,$A22,L$1)))</f>
        <v>#N/A</v>
      </c>
      <c r="M22" s="16" t="e">
        <f>IF(ISERROR(M$2),NA(),IF($A22&gt;M$3,MIN(100%,INDEX(recovery_EXT_overview,$A22-1,M$1)*INDEX(recovery_EXT[Growth Factor],$A22)),INDEX(recovery_overview,$A22,M$1)))</f>
        <v>#N/A</v>
      </c>
      <c r="N22" s="16" t="e">
        <f>IF(ISERROR(N$2),NA(),IF($A22&gt;N$3,MIN(100%,INDEX(recovery_EXT_overview,$A22-1,N$1)*INDEX(recovery_EXT[Growth Factor],$A22)),INDEX(recovery_overview,$A22,N$1)))</f>
        <v>#N/A</v>
      </c>
      <c r="O22" s="16" t="e">
        <f>IF(ISERROR(O$2),NA(),IF($A22&gt;O$3,MIN(100%,INDEX(recovery_EXT_overview,$A22-1,O$1)*INDEX(recovery_EXT[Growth Factor],$A22)),INDEX(recovery_overview,$A22,O$1)))</f>
        <v>#N/A</v>
      </c>
      <c r="P22" s="16" t="e">
        <f>IF(ISERROR(P$2),NA(),IF($A22&gt;P$3,MIN(100%,INDEX(recovery_EXT_overview,$A22-1,P$1)*INDEX(recovery_EXT[Growth Factor],$A22)),INDEX(recovery_overview,$A22,P$1)))</f>
        <v>#N/A</v>
      </c>
      <c r="Q22" s="16" t="e">
        <f>IF(ISERROR(Q$2),NA(),IF($A22&gt;Q$3,MIN(100%,INDEX(recovery_EXT_overview,$A22-1,Q$1)*INDEX(recovery_EXT[Growth Factor],$A22)),INDEX(recovery_overview,$A22,Q$1)))</f>
        <v>#N/A</v>
      </c>
      <c r="R22" s="16" t="e">
        <f>IF(ISERROR(R$2),NA(),IF($A22&gt;R$3,MIN(100%,INDEX(recovery_EXT_overview,$A22-1,R$1)*INDEX(recovery_EXT[Growth Factor],$A22)),INDEX(recovery_overview,$A22,R$1)))</f>
        <v>#N/A</v>
      </c>
      <c r="S22" s="16" t="e">
        <f>IF(ISERROR(S$2),NA(),IF($A22&gt;S$3,MIN(100%,INDEX(recovery_EXT_overview,$A22-1,S$1)*INDEX(recovery_EXT[Growth Factor],$A22)),INDEX(recovery_overview,$A22,S$1)))</f>
        <v>#N/A</v>
      </c>
      <c r="T22" s="16" t="e">
        <f>IF(ISERROR(T$2),NA(),IF($A22&gt;T$3,MIN(100%,INDEX(recovery_EXT_overview,$A22-1,T$1)*INDEX(recovery_EXT[Growth Factor],$A22)),INDEX(recovery_overview,$A22,T$1)))</f>
        <v>#N/A</v>
      </c>
      <c r="U22" s="17" t="e">
        <f>IF(ISERROR(U$2),NA(),IF($A22&gt;U$3,MIN(100%,INDEX(recovery_EXT_overview,$A22-1,U$1)*INDEX(recovery_EXT[Growth Factor],$A22)),INDEX(recovery_overview,$A22,U$1)))</f>
        <v>#N/A</v>
      </c>
      <c r="W22" s="21">
        <v>18</v>
      </c>
      <c r="X22" s="16">
        <f t="array" aca="1" ref="X22" ca="1">IFERROR(SUM((recovery_EXT[[#This Row],[Period]]&lt;=max_periods_rcv)*(IFERROR(INDEX(recovery_overview,recovery_EXT[[#This Row],[Period]],),0)-IF(recovery_EXT[[#This Row],[Period]]&gt;1,IFERROR(INDEX(recovery_overview,recovery_EXT[[#This Row],[Period]]-1,),0),0))*INDIRECT(weights_type))/SUM((recovery_EXT[[#This Row],[Period]]&lt;=max_periods_rcv)*INDIRECT(weights_type)),0%)</f>
        <v>0</v>
      </c>
      <c r="Y22" s="16">
        <f ca="1">MIN(recovery_EXT[[#This Row],[Vintage Δ]]+IF(recovery_EXT[[#This Row],[Period]]&gt;1,INDEX(recovery_EXT[Vintage],recovery_EXT[[#This Row],[Period]]-1),0),100%)</f>
        <v>0.34744900130082013</v>
      </c>
      <c r="Z22" s="23">
        <f ca="1">IF(recovery_EXT[[#This Row],[Period]]&gt;1,recovery_EXT[[#This Row],[Vintage]]/INDEX(recovery_EXT[Vintage],recovery_EXT[[#This Row],[Period]]-1),1)</f>
        <v>1</v>
      </c>
      <c r="AA22">
        <f t="array" ref="AA22">SUM((recovery_data[Period]=recovery_EXT[[#This Row],[Period]])*1)</f>
        <v>0</v>
      </c>
      <c r="AB22">
        <f t="array" ref="AB22">SUM((recovery_data[Period]=recovery_EXT[[#This Row],[Period]])*recovery_data[Original DFT Balance (EUR)])</f>
        <v>0</v>
      </c>
      <c r="AC22" s="1">
        <f t="array" aca="1" ref="AC22" ca="1">NTV_total_N/(NTV_total_N-1)*SUM((IFERROR(INDEX(recovery_EXT_overview,recovery_EXT[[#This Row],[Period]],),0)-recovery_EXT[[#This Row],[Vintage]])^2*INDIRECT(weights_type))</f>
        <v>4.4840181863184687E-3</v>
      </c>
      <c r="AD22" s="4">
        <f ca="1">SQRT(recovery_EXT[[#This Row],[Variance]])/recovery_EXT[[#This Row],[Vintage]]</f>
        <v>0.1927270238646068</v>
      </c>
    </row>
    <row r="23" spans="1:30" x14ac:dyDescent="0.3">
      <c r="A23">
        <v>19</v>
      </c>
      <c r="B23" s="12" t="e">
        <f>IF(ISERROR(B$2),NA(),IF($A23&gt;B$3,MIN(100%,INDEX(recovery_EXT_overview,$A23-1,B$1)*INDEX(recovery_EXT[Growth Factor],$A23)),INDEX(recovery_overview,$A23,B$1)))</f>
        <v>#N/A</v>
      </c>
      <c r="C23" s="13" t="e">
        <f>IF(ISERROR(C$2),NA(),IF($A23&gt;C$3,MIN(100%,INDEX(recovery_EXT_overview,$A23-1,C$1)*INDEX(recovery_EXT[Growth Factor],$A23)),INDEX(recovery_overview,$A23,C$1)))</f>
        <v>#N/A</v>
      </c>
      <c r="D23" s="13" t="e">
        <f>IF(ISERROR(D$2),NA(),IF($A23&gt;D$3,MIN(100%,INDEX(recovery_EXT_overview,$A23-1,D$1)*INDEX(recovery_EXT[Growth Factor],$A23)),INDEX(recovery_overview,$A23,D$1)))</f>
        <v>#N/A</v>
      </c>
      <c r="E23" s="13" t="e">
        <f>IF(ISERROR(E$2),NA(),IF($A23&gt;E$3,MIN(100%,INDEX(recovery_EXT_overview,$A23-1,E$1)*INDEX(recovery_EXT[Growth Factor],$A23)),INDEX(recovery_overview,$A23,E$1)))</f>
        <v>#N/A</v>
      </c>
      <c r="F23" s="13">
        <f ca="1">IF(ISERROR(F$2),NA(),IF($A23&gt;F$3,MIN(100%,INDEX(recovery_EXT_overview,$A23-1,F$1)*INDEX(recovery_EXT[Growth Factor],$A23)),INDEX(recovery_overview,$A23,F$1)))</f>
        <v>0.30340639803643471</v>
      </c>
      <c r="G23" s="13">
        <f ca="1">IF(ISERROR(G$2),NA(),IF($A23&gt;G$3,MIN(100%,INDEX(recovery_EXT_overview,$A23-1,G$1)*INDEX(recovery_EXT[Growth Factor],$A23)),INDEX(recovery_overview,$A23,G$1)))</f>
        <v>0.39882717992775585</v>
      </c>
      <c r="H23" s="13" t="e">
        <f>IF(ISERROR(H$2),NA(),IF($A23&gt;H$3,MIN(100%,INDEX(recovery_EXT_overview,$A23-1,H$1)*INDEX(recovery_EXT[Growth Factor],$A23)),INDEX(recovery_overview,$A23,H$1)))</f>
        <v>#N/A</v>
      </c>
      <c r="I23" s="13" t="e">
        <f>IF(ISERROR(I$2),NA(),IF($A23&gt;I$3,MIN(100%,INDEX(recovery_EXT_overview,$A23-1,I$1)*INDEX(recovery_EXT[Growth Factor],$A23)),INDEX(recovery_overview,$A23,I$1)))</f>
        <v>#N/A</v>
      </c>
      <c r="J23" s="13" t="e">
        <f>IF(ISERROR(J$2),NA(),IF($A23&gt;J$3,MIN(100%,INDEX(recovery_EXT_overview,$A23-1,J$1)*INDEX(recovery_EXT[Growth Factor],$A23)),INDEX(recovery_overview,$A23,J$1)))</f>
        <v>#N/A</v>
      </c>
      <c r="K23" s="13" t="e">
        <f>IF(ISERROR(K$2),NA(),IF($A23&gt;K$3,MIN(100%,INDEX(recovery_EXT_overview,$A23-1,K$1)*INDEX(recovery_EXT[Growth Factor],$A23)),INDEX(recovery_overview,$A23,K$1)))</f>
        <v>#N/A</v>
      </c>
      <c r="L23" s="13" t="e">
        <f>IF(ISERROR(L$2),NA(),IF($A23&gt;L$3,MIN(100%,INDEX(recovery_EXT_overview,$A23-1,L$1)*INDEX(recovery_EXT[Growth Factor],$A23)),INDEX(recovery_overview,$A23,L$1)))</f>
        <v>#N/A</v>
      </c>
      <c r="M23" s="13" t="e">
        <f>IF(ISERROR(M$2),NA(),IF($A23&gt;M$3,MIN(100%,INDEX(recovery_EXT_overview,$A23-1,M$1)*INDEX(recovery_EXT[Growth Factor],$A23)),INDEX(recovery_overview,$A23,M$1)))</f>
        <v>#N/A</v>
      </c>
      <c r="N23" s="13" t="e">
        <f>IF(ISERROR(N$2),NA(),IF($A23&gt;N$3,MIN(100%,INDEX(recovery_EXT_overview,$A23-1,N$1)*INDEX(recovery_EXT[Growth Factor],$A23)),INDEX(recovery_overview,$A23,N$1)))</f>
        <v>#N/A</v>
      </c>
      <c r="O23" s="13" t="e">
        <f>IF(ISERROR(O$2),NA(),IF($A23&gt;O$3,MIN(100%,INDEX(recovery_EXT_overview,$A23-1,O$1)*INDEX(recovery_EXT[Growth Factor],$A23)),INDEX(recovery_overview,$A23,O$1)))</f>
        <v>#N/A</v>
      </c>
      <c r="P23" s="13" t="e">
        <f>IF(ISERROR(P$2),NA(),IF($A23&gt;P$3,MIN(100%,INDEX(recovery_EXT_overview,$A23-1,P$1)*INDEX(recovery_EXT[Growth Factor],$A23)),INDEX(recovery_overview,$A23,P$1)))</f>
        <v>#N/A</v>
      </c>
      <c r="Q23" s="13" t="e">
        <f>IF(ISERROR(Q$2),NA(),IF($A23&gt;Q$3,MIN(100%,INDEX(recovery_EXT_overview,$A23-1,Q$1)*INDEX(recovery_EXT[Growth Factor],$A23)),INDEX(recovery_overview,$A23,Q$1)))</f>
        <v>#N/A</v>
      </c>
      <c r="R23" s="13" t="e">
        <f>IF(ISERROR(R$2),NA(),IF($A23&gt;R$3,MIN(100%,INDEX(recovery_EXT_overview,$A23-1,R$1)*INDEX(recovery_EXT[Growth Factor],$A23)),INDEX(recovery_overview,$A23,R$1)))</f>
        <v>#N/A</v>
      </c>
      <c r="S23" s="13" t="e">
        <f>IF(ISERROR(S$2),NA(),IF($A23&gt;S$3,MIN(100%,INDEX(recovery_EXT_overview,$A23-1,S$1)*INDEX(recovery_EXT[Growth Factor],$A23)),INDEX(recovery_overview,$A23,S$1)))</f>
        <v>#N/A</v>
      </c>
      <c r="T23" s="13" t="e">
        <f>IF(ISERROR(T$2),NA(),IF($A23&gt;T$3,MIN(100%,INDEX(recovery_EXT_overview,$A23-1,T$1)*INDEX(recovery_EXT[Growth Factor],$A23)),INDEX(recovery_overview,$A23,T$1)))</f>
        <v>#N/A</v>
      </c>
      <c r="U23" s="14" t="e">
        <f>IF(ISERROR(U$2),NA(),IF($A23&gt;U$3,MIN(100%,INDEX(recovery_EXT_overview,$A23-1,U$1)*INDEX(recovery_EXT[Growth Factor],$A23)),INDEX(recovery_overview,$A23,U$1)))</f>
        <v>#N/A</v>
      </c>
      <c r="W23" s="20">
        <v>19</v>
      </c>
      <c r="X23" s="13">
        <f t="array" aca="1" ref="X23" ca="1">IFERROR(SUM((recovery_EXT[[#This Row],[Period]]&lt;=max_periods_rcv)*(IFERROR(INDEX(recovery_overview,recovery_EXT[[#This Row],[Period]],),0)-IF(recovery_EXT[[#This Row],[Period]]&gt;1,IFERROR(INDEX(recovery_overview,recovery_EXT[[#This Row],[Period]]-1,),0),0))*INDIRECT(weights_type))/SUM((recovery_EXT[[#This Row],[Period]]&lt;=max_periods_rcv)*INDIRECT(weights_type)),0%)</f>
        <v>0</v>
      </c>
      <c r="Y23" s="13">
        <f ca="1">MIN(recovery_EXT[[#This Row],[Vintage Δ]]+IF(recovery_EXT[[#This Row],[Period]]&gt;1,INDEX(recovery_EXT[Vintage],recovery_EXT[[#This Row],[Period]]-1),0),100%)</f>
        <v>0.34744900130082013</v>
      </c>
      <c r="Z23" s="22">
        <f ca="1">IF(recovery_EXT[[#This Row],[Period]]&gt;1,recovery_EXT[[#This Row],[Vintage]]/INDEX(recovery_EXT[Vintage],recovery_EXT[[#This Row],[Period]]-1),1)</f>
        <v>1</v>
      </c>
      <c r="AA23">
        <f t="array" ref="AA23">SUM((recovery_data[Period]=recovery_EXT[[#This Row],[Period]])*1)</f>
        <v>0</v>
      </c>
      <c r="AB23">
        <f t="array" ref="AB23">SUM((recovery_data[Period]=recovery_EXT[[#This Row],[Period]])*recovery_data[Original DFT Balance (EUR)])</f>
        <v>0</v>
      </c>
      <c r="AC23" s="1">
        <f t="array" aca="1" ref="AC23" ca="1">NTV_total_N/(NTV_total_N-1)*SUM((IFERROR(INDEX(recovery_EXT_overview,recovery_EXT[[#This Row],[Period]],),0)-recovery_EXT[[#This Row],[Vintage]])^2*INDIRECT(weights_type))</f>
        <v>4.4840181863184687E-3</v>
      </c>
      <c r="AD23" s="4">
        <f ca="1">SQRT(recovery_EXT[[#This Row],[Variance]])/recovery_EXT[[#This Row],[Vintage]]</f>
        <v>0.1927270238646068</v>
      </c>
    </row>
    <row r="24" spans="1:30" x14ac:dyDescent="0.3">
      <c r="A24">
        <v>20</v>
      </c>
      <c r="B24" s="15" t="e">
        <f>IF(ISERROR(B$2),NA(),IF($A24&gt;B$3,MIN(100%,INDEX(recovery_EXT_overview,$A24-1,B$1)*INDEX(recovery_EXT[Growth Factor],$A24)),INDEX(recovery_overview,$A24,B$1)))</f>
        <v>#N/A</v>
      </c>
      <c r="C24" s="16" t="e">
        <f>IF(ISERROR(C$2),NA(),IF($A24&gt;C$3,MIN(100%,INDEX(recovery_EXT_overview,$A24-1,C$1)*INDEX(recovery_EXT[Growth Factor],$A24)),INDEX(recovery_overview,$A24,C$1)))</f>
        <v>#N/A</v>
      </c>
      <c r="D24" s="16" t="e">
        <f>IF(ISERROR(D$2),NA(),IF($A24&gt;D$3,MIN(100%,INDEX(recovery_EXT_overview,$A24-1,D$1)*INDEX(recovery_EXT[Growth Factor],$A24)),INDEX(recovery_overview,$A24,D$1)))</f>
        <v>#N/A</v>
      </c>
      <c r="E24" s="16" t="e">
        <f>IF(ISERROR(E$2),NA(),IF($A24&gt;E$3,MIN(100%,INDEX(recovery_EXT_overview,$A24-1,E$1)*INDEX(recovery_EXT[Growth Factor],$A24)),INDEX(recovery_overview,$A24,E$1)))</f>
        <v>#N/A</v>
      </c>
      <c r="F24" s="16">
        <f ca="1">IF(ISERROR(F$2),NA(),IF($A24&gt;F$3,MIN(100%,INDEX(recovery_EXT_overview,$A24-1,F$1)*INDEX(recovery_EXT[Growth Factor],$A24)),INDEX(recovery_overview,$A24,F$1)))</f>
        <v>0.30340639803643471</v>
      </c>
      <c r="G24" s="16">
        <f ca="1">IF(ISERROR(G$2),NA(),IF($A24&gt;G$3,MIN(100%,INDEX(recovery_EXT_overview,$A24-1,G$1)*INDEX(recovery_EXT[Growth Factor],$A24)),INDEX(recovery_overview,$A24,G$1)))</f>
        <v>0.39882717992775585</v>
      </c>
      <c r="H24" s="16" t="e">
        <f>IF(ISERROR(H$2),NA(),IF($A24&gt;H$3,MIN(100%,INDEX(recovery_EXT_overview,$A24-1,H$1)*INDEX(recovery_EXT[Growth Factor],$A24)),INDEX(recovery_overview,$A24,H$1)))</f>
        <v>#N/A</v>
      </c>
      <c r="I24" s="16" t="e">
        <f>IF(ISERROR(I$2),NA(),IF($A24&gt;I$3,MIN(100%,INDEX(recovery_EXT_overview,$A24-1,I$1)*INDEX(recovery_EXT[Growth Factor],$A24)),INDEX(recovery_overview,$A24,I$1)))</f>
        <v>#N/A</v>
      </c>
      <c r="J24" s="16" t="e">
        <f>IF(ISERROR(J$2),NA(),IF($A24&gt;J$3,MIN(100%,INDEX(recovery_EXT_overview,$A24-1,J$1)*INDEX(recovery_EXT[Growth Factor],$A24)),INDEX(recovery_overview,$A24,J$1)))</f>
        <v>#N/A</v>
      </c>
      <c r="K24" s="16" t="e">
        <f>IF(ISERROR(K$2),NA(),IF($A24&gt;K$3,MIN(100%,INDEX(recovery_EXT_overview,$A24-1,K$1)*INDEX(recovery_EXT[Growth Factor],$A24)),INDEX(recovery_overview,$A24,K$1)))</f>
        <v>#N/A</v>
      </c>
      <c r="L24" s="16" t="e">
        <f>IF(ISERROR(L$2),NA(),IF($A24&gt;L$3,MIN(100%,INDEX(recovery_EXT_overview,$A24-1,L$1)*INDEX(recovery_EXT[Growth Factor],$A24)),INDEX(recovery_overview,$A24,L$1)))</f>
        <v>#N/A</v>
      </c>
      <c r="M24" s="16" t="e">
        <f>IF(ISERROR(M$2),NA(),IF($A24&gt;M$3,MIN(100%,INDEX(recovery_EXT_overview,$A24-1,M$1)*INDEX(recovery_EXT[Growth Factor],$A24)),INDEX(recovery_overview,$A24,M$1)))</f>
        <v>#N/A</v>
      </c>
      <c r="N24" s="16" t="e">
        <f>IF(ISERROR(N$2),NA(),IF($A24&gt;N$3,MIN(100%,INDEX(recovery_EXT_overview,$A24-1,N$1)*INDEX(recovery_EXT[Growth Factor],$A24)),INDEX(recovery_overview,$A24,N$1)))</f>
        <v>#N/A</v>
      </c>
      <c r="O24" s="16" t="e">
        <f>IF(ISERROR(O$2),NA(),IF($A24&gt;O$3,MIN(100%,INDEX(recovery_EXT_overview,$A24-1,O$1)*INDEX(recovery_EXT[Growth Factor],$A24)),INDEX(recovery_overview,$A24,O$1)))</f>
        <v>#N/A</v>
      </c>
      <c r="P24" s="16" t="e">
        <f>IF(ISERROR(P$2),NA(),IF($A24&gt;P$3,MIN(100%,INDEX(recovery_EXT_overview,$A24-1,P$1)*INDEX(recovery_EXT[Growth Factor],$A24)),INDEX(recovery_overview,$A24,P$1)))</f>
        <v>#N/A</v>
      </c>
      <c r="Q24" s="16" t="e">
        <f>IF(ISERROR(Q$2),NA(),IF($A24&gt;Q$3,MIN(100%,INDEX(recovery_EXT_overview,$A24-1,Q$1)*INDEX(recovery_EXT[Growth Factor],$A24)),INDEX(recovery_overview,$A24,Q$1)))</f>
        <v>#N/A</v>
      </c>
      <c r="R24" s="16" t="e">
        <f>IF(ISERROR(R$2),NA(),IF($A24&gt;R$3,MIN(100%,INDEX(recovery_EXT_overview,$A24-1,R$1)*INDEX(recovery_EXT[Growth Factor],$A24)),INDEX(recovery_overview,$A24,R$1)))</f>
        <v>#N/A</v>
      </c>
      <c r="S24" s="16" t="e">
        <f>IF(ISERROR(S$2),NA(),IF($A24&gt;S$3,MIN(100%,INDEX(recovery_EXT_overview,$A24-1,S$1)*INDEX(recovery_EXT[Growth Factor],$A24)),INDEX(recovery_overview,$A24,S$1)))</f>
        <v>#N/A</v>
      </c>
      <c r="T24" s="16" t="e">
        <f>IF(ISERROR(T$2),NA(),IF($A24&gt;T$3,MIN(100%,INDEX(recovery_EXT_overview,$A24-1,T$1)*INDEX(recovery_EXT[Growth Factor],$A24)),INDEX(recovery_overview,$A24,T$1)))</f>
        <v>#N/A</v>
      </c>
      <c r="U24" s="17" t="e">
        <f>IF(ISERROR(U$2),NA(),IF($A24&gt;U$3,MIN(100%,INDEX(recovery_EXT_overview,$A24-1,U$1)*INDEX(recovery_EXT[Growth Factor],$A24)),INDEX(recovery_overview,$A24,U$1)))</f>
        <v>#N/A</v>
      </c>
      <c r="W24" s="21">
        <v>20</v>
      </c>
      <c r="X24" s="16">
        <f t="array" aca="1" ref="X24" ca="1">IFERROR(SUM((recovery_EXT[[#This Row],[Period]]&lt;=max_periods_rcv)*(IFERROR(INDEX(recovery_overview,recovery_EXT[[#This Row],[Period]],),0)-IF(recovery_EXT[[#This Row],[Period]]&gt;1,IFERROR(INDEX(recovery_overview,recovery_EXT[[#This Row],[Period]]-1,),0),0))*INDIRECT(weights_type))/SUM((recovery_EXT[[#This Row],[Period]]&lt;=max_periods_rcv)*INDIRECT(weights_type)),0%)</f>
        <v>0</v>
      </c>
      <c r="Y24" s="16">
        <f ca="1">MIN(recovery_EXT[[#This Row],[Vintage Δ]]+IF(recovery_EXT[[#This Row],[Period]]&gt;1,INDEX(recovery_EXT[Vintage],recovery_EXT[[#This Row],[Period]]-1),0),100%)</f>
        <v>0.34744900130082013</v>
      </c>
      <c r="Z24" s="23">
        <f ca="1">IF(recovery_EXT[[#This Row],[Period]]&gt;1,recovery_EXT[[#This Row],[Vintage]]/INDEX(recovery_EXT[Vintage],recovery_EXT[[#This Row],[Period]]-1),1)</f>
        <v>1</v>
      </c>
      <c r="AA24">
        <f t="array" ref="AA24">SUM((recovery_data[Period]=recovery_EXT[[#This Row],[Period]])*1)</f>
        <v>0</v>
      </c>
      <c r="AB24">
        <f t="array" ref="AB24">SUM((recovery_data[Period]=recovery_EXT[[#This Row],[Period]])*recovery_data[Original DFT Balance (EUR)])</f>
        <v>0</v>
      </c>
      <c r="AC24" s="1">
        <f t="array" aca="1" ref="AC24" ca="1">NTV_total_N/(NTV_total_N-1)*SUM((IFERROR(INDEX(recovery_EXT_overview,recovery_EXT[[#This Row],[Period]],),0)-recovery_EXT[[#This Row],[Vintage]])^2*INDIRECT(weights_type))</f>
        <v>4.4840181863184687E-3</v>
      </c>
      <c r="AD24" s="4">
        <f ca="1">SQRT(recovery_EXT[[#This Row],[Variance]])/recovery_EXT[[#This Row],[Vintage]]</f>
        <v>0.1927270238646068</v>
      </c>
    </row>
    <row r="25" spans="1:30" x14ac:dyDescent="0.3">
      <c r="A25">
        <v>21</v>
      </c>
      <c r="B25" s="12" t="e">
        <f>IF(ISERROR(B$2),NA(),IF($A25&gt;B$3,MIN(100%,INDEX(recovery_EXT_overview,$A25-1,B$1)*INDEX(recovery_EXT[Growth Factor],$A25)),INDEX(recovery_overview,$A25,B$1)))</f>
        <v>#N/A</v>
      </c>
      <c r="C25" s="13" t="e">
        <f>IF(ISERROR(C$2),NA(),IF($A25&gt;C$3,MIN(100%,INDEX(recovery_EXT_overview,$A25-1,C$1)*INDEX(recovery_EXT[Growth Factor],$A25)),INDEX(recovery_overview,$A25,C$1)))</f>
        <v>#N/A</v>
      </c>
      <c r="D25" s="13" t="e">
        <f>IF(ISERROR(D$2),NA(),IF($A25&gt;D$3,MIN(100%,INDEX(recovery_EXT_overview,$A25-1,D$1)*INDEX(recovery_EXT[Growth Factor],$A25)),INDEX(recovery_overview,$A25,D$1)))</f>
        <v>#N/A</v>
      </c>
      <c r="E25" s="13" t="e">
        <f>IF(ISERROR(E$2),NA(),IF($A25&gt;E$3,MIN(100%,INDEX(recovery_EXT_overview,$A25-1,E$1)*INDEX(recovery_EXT[Growth Factor],$A25)),INDEX(recovery_overview,$A25,E$1)))</f>
        <v>#N/A</v>
      </c>
      <c r="F25" s="13">
        <f ca="1">IF(ISERROR(F$2),NA(),IF($A25&gt;F$3,MIN(100%,INDEX(recovery_EXT_overview,$A25-1,F$1)*INDEX(recovery_EXT[Growth Factor],$A25)),INDEX(recovery_overview,$A25,F$1)))</f>
        <v>0.30340639803643471</v>
      </c>
      <c r="G25" s="13">
        <f ca="1">IF(ISERROR(G$2),NA(),IF($A25&gt;G$3,MIN(100%,INDEX(recovery_EXT_overview,$A25-1,G$1)*INDEX(recovery_EXT[Growth Factor],$A25)),INDEX(recovery_overview,$A25,G$1)))</f>
        <v>0.39882717992775585</v>
      </c>
      <c r="H25" s="13" t="e">
        <f>IF(ISERROR(H$2),NA(),IF($A25&gt;H$3,MIN(100%,INDEX(recovery_EXT_overview,$A25-1,H$1)*INDEX(recovery_EXT[Growth Factor],$A25)),INDEX(recovery_overview,$A25,H$1)))</f>
        <v>#N/A</v>
      </c>
      <c r="I25" s="13" t="e">
        <f>IF(ISERROR(I$2),NA(),IF($A25&gt;I$3,MIN(100%,INDEX(recovery_EXT_overview,$A25-1,I$1)*INDEX(recovery_EXT[Growth Factor],$A25)),INDEX(recovery_overview,$A25,I$1)))</f>
        <v>#N/A</v>
      </c>
      <c r="J25" s="13" t="e">
        <f>IF(ISERROR(J$2),NA(),IF($A25&gt;J$3,MIN(100%,INDEX(recovery_EXT_overview,$A25-1,J$1)*INDEX(recovery_EXT[Growth Factor],$A25)),INDEX(recovery_overview,$A25,J$1)))</f>
        <v>#N/A</v>
      </c>
      <c r="K25" s="13" t="e">
        <f>IF(ISERROR(K$2),NA(),IF($A25&gt;K$3,MIN(100%,INDEX(recovery_EXT_overview,$A25-1,K$1)*INDEX(recovery_EXT[Growth Factor],$A25)),INDEX(recovery_overview,$A25,K$1)))</f>
        <v>#N/A</v>
      </c>
      <c r="L25" s="13" t="e">
        <f>IF(ISERROR(L$2),NA(),IF($A25&gt;L$3,MIN(100%,INDEX(recovery_EXT_overview,$A25-1,L$1)*INDEX(recovery_EXT[Growth Factor],$A25)),INDEX(recovery_overview,$A25,L$1)))</f>
        <v>#N/A</v>
      </c>
      <c r="M25" s="13" t="e">
        <f>IF(ISERROR(M$2),NA(),IF($A25&gt;M$3,MIN(100%,INDEX(recovery_EXT_overview,$A25-1,M$1)*INDEX(recovery_EXT[Growth Factor],$A25)),INDEX(recovery_overview,$A25,M$1)))</f>
        <v>#N/A</v>
      </c>
      <c r="N25" s="13" t="e">
        <f>IF(ISERROR(N$2),NA(),IF($A25&gt;N$3,MIN(100%,INDEX(recovery_EXT_overview,$A25-1,N$1)*INDEX(recovery_EXT[Growth Factor],$A25)),INDEX(recovery_overview,$A25,N$1)))</f>
        <v>#N/A</v>
      </c>
      <c r="O25" s="13" t="e">
        <f>IF(ISERROR(O$2),NA(),IF($A25&gt;O$3,MIN(100%,INDEX(recovery_EXT_overview,$A25-1,O$1)*INDEX(recovery_EXT[Growth Factor],$A25)),INDEX(recovery_overview,$A25,O$1)))</f>
        <v>#N/A</v>
      </c>
      <c r="P25" s="13" t="e">
        <f>IF(ISERROR(P$2),NA(),IF($A25&gt;P$3,MIN(100%,INDEX(recovery_EXT_overview,$A25-1,P$1)*INDEX(recovery_EXT[Growth Factor],$A25)),INDEX(recovery_overview,$A25,P$1)))</f>
        <v>#N/A</v>
      </c>
      <c r="Q25" s="13" t="e">
        <f>IF(ISERROR(Q$2),NA(),IF($A25&gt;Q$3,MIN(100%,INDEX(recovery_EXT_overview,$A25-1,Q$1)*INDEX(recovery_EXT[Growth Factor],$A25)),INDEX(recovery_overview,$A25,Q$1)))</f>
        <v>#N/A</v>
      </c>
      <c r="R25" s="13" t="e">
        <f>IF(ISERROR(R$2),NA(),IF($A25&gt;R$3,MIN(100%,INDEX(recovery_EXT_overview,$A25-1,R$1)*INDEX(recovery_EXT[Growth Factor],$A25)),INDEX(recovery_overview,$A25,R$1)))</f>
        <v>#N/A</v>
      </c>
      <c r="S25" s="13" t="e">
        <f>IF(ISERROR(S$2),NA(),IF($A25&gt;S$3,MIN(100%,INDEX(recovery_EXT_overview,$A25-1,S$1)*INDEX(recovery_EXT[Growth Factor],$A25)),INDEX(recovery_overview,$A25,S$1)))</f>
        <v>#N/A</v>
      </c>
      <c r="T25" s="13" t="e">
        <f>IF(ISERROR(T$2),NA(),IF($A25&gt;T$3,MIN(100%,INDEX(recovery_EXT_overview,$A25-1,T$1)*INDEX(recovery_EXT[Growth Factor],$A25)),INDEX(recovery_overview,$A25,T$1)))</f>
        <v>#N/A</v>
      </c>
      <c r="U25" s="14" t="e">
        <f>IF(ISERROR(U$2),NA(),IF($A25&gt;U$3,MIN(100%,INDEX(recovery_EXT_overview,$A25-1,U$1)*INDEX(recovery_EXT[Growth Factor],$A25)),INDEX(recovery_overview,$A25,U$1)))</f>
        <v>#N/A</v>
      </c>
      <c r="W25" s="20">
        <v>21</v>
      </c>
      <c r="X25" s="13">
        <f t="array" aca="1" ref="X25" ca="1">IFERROR(SUM((recovery_EXT[[#This Row],[Period]]&lt;=max_periods_rcv)*(IFERROR(INDEX(recovery_overview,recovery_EXT[[#This Row],[Period]],),0)-IF(recovery_EXT[[#This Row],[Period]]&gt;1,IFERROR(INDEX(recovery_overview,recovery_EXT[[#This Row],[Period]]-1,),0),0))*INDIRECT(weights_type))/SUM((recovery_EXT[[#This Row],[Period]]&lt;=max_periods_rcv)*INDIRECT(weights_type)),0%)</f>
        <v>0</v>
      </c>
      <c r="Y25" s="13">
        <f ca="1">MIN(recovery_EXT[[#This Row],[Vintage Δ]]+IF(recovery_EXT[[#This Row],[Period]]&gt;1,INDEX(recovery_EXT[Vintage],recovery_EXT[[#This Row],[Period]]-1),0),100%)</f>
        <v>0.34744900130082013</v>
      </c>
      <c r="Z25" s="22">
        <f ca="1">IF(recovery_EXT[[#This Row],[Period]]&gt;1,recovery_EXT[[#This Row],[Vintage]]/INDEX(recovery_EXT[Vintage],recovery_EXT[[#This Row],[Period]]-1),1)</f>
        <v>1</v>
      </c>
      <c r="AA25">
        <f t="array" ref="AA25">SUM((recovery_data[Period]=recovery_EXT[[#This Row],[Period]])*1)</f>
        <v>0</v>
      </c>
      <c r="AB25">
        <f t="array" ref="AB25">SUM((recovery_data[Period]=recovery_EXT[[#This Row],[Period]])*recovery_data[Original DFT Balance (EUR)])</f>
        <v>0</v>
      </c>
      <c r="AC25" s="1">
        <f t="array" aca="1" ref="AC25" ca="1">NTV_total_N/(NTV_total_N-1)*SUM((IFERROR(INDEX(recovery_EXT_overview,recovery_EXT[[#This Row],[Period]],),0)-recovery_EXT[[#This Row],[Vintage]])^2*INDIRECT(weights_type))</f>
        <v>4.4840181863184687E-3</v>
      </c>
      <c r="AD25" s="4">
        <f ca="1">SQRT(recovery_EXT[[#This Row],[Variance]])/recovery_EXT[[#This Row],[Vintage]]</f>
        <v>0.1927270238646068</v>
      </c>
    </row>
    <row r="26" spans="1:30" x14ac:dyDescent="0.3">
      <c r="A26">
        <v>22</v>
      </c>
      <c r="B26" s="15" t="e">
        <f>IF(ISERROR(B$2),NA(),IF($A26&gt;B$3,MIN(100%,INDEX(recovery_EXT_overview,$A26-1,B$1)*INDEX(recovery_EXT[Growth Factor],$A26)),INDEX(recovery_overview,$A26,B$1)))</f>
        <v>#N/A</v>
      </c>
      <c r="C26" s="16" t="e">
        <f>IF(ISERROR(C$2),NA(),IF($A26&gt;C$3,MIN(100%,INDEX(recovery_EXT_overview,$A26-1,C$1)*INDEX(recovery_EXT[Growth Factor],$A26)),INDEX(recovery_overview,$A26,C$1)))</f>
        <v>#N/A</v>
      </c>
      <c r="D26" s="16" t="e">
        <f>IF(ISERROR(D$2),NA(),IF($A26&gt;D$3,MIN(100%,INDEX(recovery_EXT_overview,$A26-1,D$1)*INDEX(recovery_EXT[Growth Factor],$A26)),INDEX(recovery_overview,$A26,D$1)))</f>
        <v>#N/A</v>
      </c>
      <c r="E26" s="16" t="e">
        <f>IF(ISERROR(E$2),NA(),IF($A26&gt;E$3,MIN(100%,INDEX(recovery_EXT_overview,$A26-1,E$1)*INDEX(recovery_EXT[Growth Factor],$A26)),INDEX(recovery_overview,$A26,E$1)))</f>
        <v>#N/A</v>
      </c>
      <c r="F26" s="16">
        <f ca="1">IF(ISERROR(F$2),NA(),IF($A26&gt;F$3,MIN(100%,INDEX(recovery_EXT_overview,$A26-1,F$1)*INDEX(recovery_EXT[Growth Factor],$A26)),INDEX(recovery_overview,$A26,F$1)))</f>
        <v>0.30340639803643471</v>
      </c>
      <c r="G26" s="16">
        <f ca="1">IF(ISERROR(G$2),NA(),IF($A26&gt;G$3,MIN(100%,INDEX(recovery_EXT_overview,$A26-1,G$1)*INDEX(recovery_EXT[Growth Factor],$A26)),INDEX(recovery_overview,$A26,G$1)))</f>
        <v>0.39882717992775585</v>
      </c>
      <c r="H26" s="16" t="e">
        <f>IF(ISERROR(H$2),NA(),IF($A26&gt;H$3,MIN(100%,INDEX(recovery_EXT_overview,$A26-1,H$1)*INDEX(recovery_EXT[Growth Factor],$A26)),INDEX(recovery_overview,$A26,H$1)))</f>
        <v>#N/A</v>
      </c>
      <c r="I26" s="16" t="e">
        <f>IF(ISERROR(I$2),NA(),IF($A26&gt;I$3,MIN(100%,INDEX(recovery_EXT_overview,$A26-1,I$1)*INDEX(recovery_EXT[Growth Factor],$A26)),INDEX(recovery_overview,$A26,I$1)))</f>
        <v>#N/A</v>
      </c>
      <c r="J26" s="16" t="e">
        <f>IF(ISERROR(J$2),NA(),IF($A26&gt;J$3,MIN(100%,INDEX(recovery_EXT_overview,$A26-1,J$1)*INDEX(recovery_EXT[Growth Factor],$A26)),INDEX(recovery_overview,$A26,J$1)))</f>
        <v>#N/A</v>
      </c>
      <c r="K26" s="16" t="e">
        <f>IF(ISERROR(K$2),NA(),IF($A26&gt;K$3,MIN(100%,INDEX(recovery_EXT_overview,$A26-1,K$1)*INDEX(recovery_EXT[Growth Factor],$A26)),INDEX(recovery_overview,$A26,K$1)))</f>
        <v>#N/A</v>
      </c>
      <c r="L26" s="16" t="e">
        <f>IF(ISERROR(L$2),NA(),IF($A26&gt;L$3,MIN(100%,INDEX(recovery_EXT_overview,$A26-1,L$1)*INDEX(recovery_EXT[Growth Factor],$A26)),INDEX(recovery_overview,$A26,L$1)))</f>
        <v>#N/A</v>
      </c>
      <c r="M26" s="16" t="e">
        <f>IF(ISERROR(M$2),NA(),IF($A26&gt;M$3,MIN(100%,INDEX(recovery_EXT_overview,$A26-1,M$1)*INDEX(recovery_EXT[Growth Factor],$A26)),INDEX(recovery_overview,$A26,M$1)))</f>
        <v>#N/A</v>
      </c>
      <c r="N26" s="16" t="e">
        <f>IF(ISERROR(N$2),NA(),IF($A26&gt;N$3,MIN(100%,INDEX(recovery_EXT_overview,$A26-1,N$1)*INDEX(recovery_EXT[Growth Factor],$A26)),INDEX(recovery_overview,$A26,N$1)))</f>
        <v>#N/A</v>
      </c>
      <c r="O26" s="16" t="e">
        <f>IF(ISERROR(O$2),NA(),IF($A26&gt;O$3,MIN(100%,INDEX(recovery_EXT_overview,$A26-1,O$1)*INDEX(recovery_EXT[Growth Factor],$A26)),INDEX(recovery_overview,$A26,O$1)))</f>
        <v>#N/A</v>
      </c>
      <c r="P26" s="16" t="e">
        <f>IF(ISERROR(P$2),NA(),IF($A26&gt;P$3,MIN(100%,INDEX(recovery_EXT_overview,$A26-1,P$1)*INDEX(recovery_EXT[Growth Factor],$A26)),INDEX(recovery_overview,$A26,P$1)))</f>
        <v>#N/A</v>
      </c>
      <c r="Q26" s="16" t="e">
        <f>IF(ISERROR(Q$2),NA(),IF($A26&gt;Q$3,MIN(100%,INDEX(recovery_EXT_overview,$A26-1,Q$1)*INDEX(recovery_EXT[Growth Factor],$A26)),INDEX(recovery_overview,$A26,Q$1)))</f>
        <v>#N/A</v>
      </c>
      <c r="R26" s="16" t="e">
        <f>IF(ISERROR(R$2),NA(),IF($A26&gt;R$3,MIN(100%,INDEX(recovery_EXT_overview,$A26-1,R$1)*INDEX(recovery_EXT[Growth Factor],$A26)),INDEX(recovery_overview,$A26,R$1)))</f>
        <v>#N/A</v>
      </c>
      <c r="S26" s="16" t="e">
        <f>IF(ISERROR(S$2),NA(),IF($A26&gt;S$3,MIN(100%,INDEX(recovery_EXT_overview,$A26-1,S$1)*INDEX(recovery_EXT[Growth Factor],$A26)),INDEX(recovery_overview,$A26,S$1)))</f>
        <v>#N/A</v>
      </c>
      <c r="T26" s="16" t="e">
        <f>IF(ISERROR(T$2),NA(),IF($A26&gt;T$3,MIN(100%,INDEX(recovery_EXT_overview,$A26-1,T$1)*INDEX(recovery_EXT[Growth Factor],$A26)),INDEX(recovery_overview,$A26,T$1)))</f>
        <v>#N/A</v>
      </c>
      <c r="U26" s="17" t="e">
        <f>IF(ISERROR(U$2),NA(),IF($A26&gt;U$3,MIN(100%,INDEX(recovery_EXT_overview,$A26-1,U$1)*INDEX(recovery_EXT[Growth Factor],$A26)),INDEX(recovery_overview,$A26,U$1)))</f>
        <v>#N/A</v>
      </c>
      <c r="W26" s="21">
        <v>22</v>
      </c>
      <c r="X26" s="16">
        <f t="array" aca="1" ref="X26" ca="1">IFERROR(SUM((recovery_EXT[[#This Row],[Period]]&lt;=max_periods_rcv)*(IFERROR(INDEX(recovery_overview,recovery_EXT[[#This Row],[Period]],),0)-IF(recovery_EXT[[#This Row],[Period]]&gt;1,IFERROR(INDEX(recovery_overview,recovery_EXT[[#This Row],[Period]]-1,),0),0))*INDIRECT(weights_type))/SUM((recovery_EXT[[#This Row],[Period]]&lt;=max_periods_rcv)*INDIRECT(weights_type)),0%)</f>
        <v>0</v>
      </c>
      <c r="Y26" s="16">
        <f ca="1">MIN(recovery_EXT[[#This Row],[Vintage Δ]]+IF(recovery_EXT[[#This Row],[Period]]&gt;1,INDEX(recovery_EXT[Vintage],recovery_EXT[[#This Row],[Period]]-1),0),100%)</f>
        <v>0.34744900130082013</v>
      </c>
      <c r="Z26" s="23">
        <f ca="1">IF(recovery_EXT[[#This Row],[Period]]&gt;1,recovery_EXT[[#This Row],[Vintage]]/INDEX(recovery_EXT[Vintage],recovery_EXT[[#This Row],[Period]]-1),1)</f>
        <v>1</v>
      </c>
      <c r="AA26">
        <f t="array" ref="AA26">SUM((recovery_data[Period]=recovery_EXT[[#This Row],[Period]])*1)</f>
        <v>0</v>
      </c>
      <c r="AB26">
        <f t="array" ref="AB26">SUM((recovery_data[Period]=recovery_EXT[[#This Row],[Period]])*recovery_data[Original DFT Balance (EUR)])</f>
        <v>0</v>
      </c>
      <c r="AC26" s="1">
        <f t="array" aca="1" ref="AC26" ca="1">NTV_total_N/(NTV_total_N-1)*SUM((IFERROR(INDEX(recovery_EXT_overview,recovery_EXT[[#This Row],[Period]],),0)-recovery_EXT[[#This Row],[Vintage]])^2*INDIRECT(weights_type))</f>
        <v>4.4840181863184687E-3</v>
      </c>
      <c r="AD26" s="4">
        <f ca="1">SQRT(recovery_EXT[[#This Row],[Variance]])/recovery_EXT[[#This Row],[Vintage]]</f>
        <v>0.1927270238646068</v>
      </c>
    </row>
    <row r="27" spans="1:30" x14ac:dyDescent="0.3">
      <c r="A27">
        <v>23</v>
      </c>
      <c r="B27" s="12" t="e">
        <f>IF(ISERROR(B$2),NA(),IF($A27&gt;B$3,MIN(100%,INDEX(recovery_EXT_overview,$A27-1,B$1)*INDEX(recovery_EXT[Growth Factor],$A27)),INDEX(recovery_overview,$A27,B$1)))</f>
        <v>#N/A</v>
      </c>
      <c r="C27" s="13" t="e">
        <f>IF(ISERROR(C$2),NA(),IF($A27&gt;C$3,MIN(100%,INDEX(recovery_EXT_overview,$A27-1,C$1)*INDEX(recovery_EXT[Growth Factor],$A27)),INDEX(recovery_overview,$A27,C$1)))</f>
        <v>#N/A</v>
      </c>
      <c r="D27" s="13" t="e">
        <f>IF(ISERROR(D$2),NA(),IF($A27&gt;D$3,MIN(100%,INDEX(recovery_EXT_overview,$A27-1,D$1)*INDEX(recovery_EXT[Growth Factor],$A27)),INDEX(recovery_overview,$A27,D$1)))</f>
        <v>#N/A</v>
      </c>
      <c r="E27" s="13" t="e">
        <f>IF(ISERROR(E$2),NA(),IF($A27&gt;E$3,MIN(100%,INDEX(recovery_EXT_overview,$A27-1,E$1)*INDEX(recovery_EXT[Growth Factor],$A27)),INDEX(recovery_overview,$A27,E$1)))</f>
        <v>#N/A</v>
      </c>
      <c r="F27" s="13">
        <f ca="1">IF(ISERROR(F$2),NA(),IF($A27&gt;F$3,MIN(100%,INDEX(recovery_EXT_overview,$A27-1,F$1)*INDEX(recovery_EXT[Growth Factor],$A27)),INDEX(recovery_overview,$A27,F$1)))</f>
        <v>0.30340639803643471</v>
      </c>
      <c r="G27" s="13">
        <f ca="1">IF(ISERROR(G$2),NA(),IF($A27&gt;G$3,MIN(100%,INDEX(recovery_EXT_overview,$A27-1,G$1)*INDEX(recovery_EXT[Growth Factor],$A27)),INDEX(recovery_overview,$A27,G$1)))</f>
        <v>0.39882717992775585</v>
      </c>
      <c r="H27" s="13" t="e">
        <f>IF(ISERROR(H$2),NA(),IF($A27&gt;H$3,MIN(100%,INDEX(recovery_EXT_overview,$A27-1,H$1)*INDEX(recovery_EXT[Growth Factor],$A27)),INDEX(recovery_overview,$A27,H$1)))</f>
        <v>#N/A</v>
      </c>
      <c r="I27" s="13" t="e">
        <f>IF(ISERROR(I$2),NA(),IF($A27&gt;I$3,MIN(100%,INDEX(recovery_EXT_overview,$A27-1,I$1)*INDEX(recovery_EXT[Growth Factor],$A27)),INDEX(recovery_overview,$A27,I$1)))</f>
        <v>#N/A</v>
      </c>
      <c r="J27" s="13" t="e">
        <f>IF(ISERROR(J$2),NA(),IF($A27&gt;J$3,MIN(100%,INDEX(recovery_EXT_overview,$A27-1,J$1)*INDEX(recovery_EXT[Growth Factor],$A27)),INDEX(recovery_overview,$A27,J$1)))</f>
        <v>#N/A</v>
      </c>
      <c r="K27" s="13" t="e">
        <f>IF(ISERROR(K$2),NA(),IF($A27&gt;K$3,MIN(100%,INDEX(recovery_EXT_overview,$A27-1,K$1)*INDEX(recovery_EXT[Growth Factor],$A27)),INDEX(recovery_overview,$A27,K$1)))</f>
        <v>#N/A</v>
      </c>
      <c r="L27" s="13" t="e">
        <f>IF(ISERROR(L$2),NA(),IF($A27&gt;L$3,MIN(100%,INDEX(recovery_EXT_overview,$A27-1,L$1)*INDEX(recovery_EXT[Growth Factor],$A27)),INDEX(recovery_overview,$A27,L$1)))</f>
        <v>#N/A</v>
      </c>
      <c r="M27" s="13" t="e">
        <f>IF(ISERROR(M$2),NA(),IF($A27&gt;M$3,MIN(100%,INDEX(recovery_EXT_overview,$A27-1,M$1)*INDEX(recovery_EXT[Growth Factor],$A27)),INDEX(recovery_overview,$A27,M$1)))</f>
        <v>#N/A</v>
      </c>
      <c r="N27" s="13" t="e">
        <f>IF(ISERROR(N$2),NA(),IF($A27&gt;N$3,MIN(100%,INDEX(recovery_EXT_overview,$A27-1,N$1)*INDEX(recovery_EXT[Growth Factor],$A27)),INDEX(recovery_overview,$A27,N$1)))</f>
        <v>#N/A</v>
      </c>
      <c r="O27" s="13" t="e">
        <f>IF(ISERROR(O$2),NA(),IF($A27&gt;O$3,MIN(100%,INDEX(recovery_EXT_overview,$A27-1,O$1)*INDEX(recovery_EXT[Growth Factor],$A27)),INDEX(recovery_overview,$A27,O$1)))</f>
        <v>#N/A</v>
      </c>
      <c r="P27" s="13" t="e">
        <f>IF(ISERROR(P$2),NA(),IF($A27&gt;P$3,MIN(100%,INDEX(recovery_EXT_overview,$A27-1,P$1)*INDEX(recovery_EXT[Growth Factor],$A27)),INDEX(recovery_overview,$A27,P$1)))</f>
        <v>#N/A</v>
      </c>
      <c r="Q27" s="13" t="e">
        <f>IF(ISERROR(Q$2),NA(),IF($A27&gt;Q$3,MIN(100%,INDEX(recovery_EXT_overview,$A27-1,Q$1)*INDEX(recovery_EXT[Growth Factor],$A27)),INDEX(recovery_overview,$A27,Q$1)))</f>
        <v>#N/A</v>
      </c>
      <c r="R27" s="13" t="e">
        <f>IF(ISERROR(R$2),NA(),IF($A27&gt;R$3,MIN(100%,INDEX(recovery_EXT_overview,$A27-1,R$1)*INDEX(recovery_EXT[Growth Factor],$A27)),INDEX(recovery_overview,$A27,R$1)))</f>
        <v>#N/A</v>
      </c>
      <c r="S27" s="13" t="e">
        <f>IF(ISERROR(S$2),NA(),IF($A27&gt;S$3,MIN(100%,INDEX(recovery_EXT_overview,$A27-1,S$1)*INDEX(recovery_EXT[Growth Factor],$A27)),INDEX(recovery_overview,$A27,S$1)))</f>
        <v>#N/A</v>
      </c>
      <c r="T27" s="13" t="e">
        <f>IF(ISERROR(T$2),NA(),IF($A27&gt;T$3,MIN(100%,INDEX(recovery_EXT_overview,$A27-1,T$1)*INDEX(recovery_EXT[Growth Factor],$A27)),INDEX(recovery_overview,$A27,T$1)))</f>
        <v>#N/A</v>
      </c>
      <c r="U27" s="14" t="e">
        <f>IF(ISERROR(U$2),NA(),IF($A27&gt;U$3,MIN(100%,INDEX(recovery_EXT_overview,$A27-1,U$1)*INDEX(recovery_EXT[Growth Factor],$A27)),INDEX(recovery_overview,$A27,U$1)))</f>
        <v>#N/A</v>
      </c>
      <c r="W27" s="20">
        <v>23</v>
      </c>
      <c r="X27" s="13">
        <f t="array" aca="1" ref="X27" ca="1">IFERROR(SUM((recovery_EXT[[#This Row],[Period]]&lt;=max_periods_rcv)*(IFERROR(INDEX(recovery_overview,recovery_EXT[[#This Row],[Period]],),0)-IF(recovery_EXT[[#This Row],[Period]]&gt;1,IFERROR(INDEX(recovery_overview,recovery_EXT[[#This Row],[Period]]-1,),0),0))*INDIRECT(weights_type))/SUM((recovery_EXT[[#This Row],[Period]]&lt;=max_periods_rcv)*INDIRECT(weights_type)),0%)</f>
        <v>0</v>
      </c>
      <c r="Y27" s="13">
        <f ca="1">MIN(recovery_EXT[[#This Row],[Vintage Δ]]+IF(recovery_EXT[[#This Row],[Period]]&gt;1,INDEX(recovery_EXT[Vintage],recovery_EXT[[#This Row],[Period]]-1),0),100%)</f>
        <v>0.34744900130082013</v>
      </c>
      <c r="Z27" s="22">
        <f ca="1">IF(recovery_EXT[[#This Row],[Period]]&gt;1,recovery_EXT[[#This Row],[Vintage]]/INDEX(recovery_EXT[Vintage],recovery_EXT[[#This Row],[Period]]-1),1)</f>
        <v>1</v>
      </c>
      <c r="AA27">
        <f t="array" ref="AA27">SUM((recovery_data[Period]=recovery_EXT[[#This Row],[Period]])*1)</f>
        <v>0</v>
      </c>
      <c r="AB27">
        <f t="array" ref="AB27">SUM((recovery_data[Period]=recovery_EXT[[#This Row],[Period]])*recovery_data[Original DFT Balance (EUR)])</f>
        <v>0</v>
      </c>
      <c r="AC27" s="1">
        <f t="array" aca="1" ref="AC27" ca="1">NTV_total_N/(NTV_total_N-1)*SUM((IFERROR(INDEX(recovery_EXT_overview,recovery_EXT[[#This Row],[Period]],),0)-recovery_EXT[[#This Row],[Vintage]])^2*INDIRECT(weights_type))</f>
        <v>4.4840181863184687E-3</v>
      </c>
      <c r="AD27" s="4">
        <f ca="1">SQRT(recovery_EXT[[#This Row],[Variance]])/recovery_EXT[[#This Row],[Vintage]]</f>
        <v>0.1927270238646068</v>
      </c>
    </row>
    <row r="28" spans="1:30" x14ac:dyDescent="0.3">
      <c r="A28">
        <v>24</v>
      </c>
      <c r="B28" s="15" t="e">
        <f>IF(ISERROR(B$2),NA(),IF($A28&gt;B$3,MIN(100%,INDEX(recovery_EXT_overview,$A28-1,B$1)*INDEX(recovery_EXT[Growth Factor],$A28)),INDEX(recovery_overview,$A28,B$1)))</f>
        <v>#N/A</v>
      </c>
      <c r="C28" s="16" t="e">
        <f>IF(ISERROR(C$2),NA(),IF($A28&gt;C$3,MIN(100%,INDEX(recovery_EXT_overview,$A28-1,C$1)*INDEX(recovery_EXT[Growth Factor],$A28)),INDEX(recovery_overview,$A28,C$1)))</f>
        <v>#N/A</v>
      </c>
      <c r="D28" s="16" t="e">
        <f>IF(ISERROR(D$2),NA(),IF($A28&gt;D$3,MIN(100%,INDEX(recovery_EXT_overview,$A28-1,D$1)*INDEX(recovery_EXT[Growth Factor],$A28)),INDEX(recovery_overview,$A28,D$1)))</f>
        <v>#N/A</v>
      </c>
      <c r="E28" s="16" t="e">
        <f>IF(ISERROR(E$2),NA(),IF($A28&gt;E$3,MIN(100%,INDEX(recovery_EXT_overview,$A28-1,E$1)*INDEX(recovery_EXT[Growth Factor],$A28)),INDEX(recovery_overview,$A28,E$1)))</f>
        <v>#N/A</v>
      </c>
      <c r="F28" s="16">
        <f ca="1">IF(ISERROR(F$2),NA(),IF($A28&gt;F$3,MIN(100%,INDEX(recovery_EXT_overview,$A28-1,F$1)*INDEX(recovery_EXT[Growth Factor],$A28)),INDEX(recovery_overview,$A28,F$1)))</f>
        <v>0.30340639803643471</v>
      </c>
      <c r="G28" s="16">
        <f ca="1">IF(ISERROR(G$2),NA(),IF($A28&gt;G$3,MIN(100%,INDEX(recovery_EXT_overview,$A28-1,G$1)*INDEX(recovery_EXT[Growth Factor],$A28)),INDEX(recovery_overview,$A28,G$1)))</f>
        <v>0.39882717992775585</v>
      </c>
      <c r="H28" s="16" t="e">
        <f>IF(ISERROR(H$2),NA(),IF($A28&gt;H$3,MIN(100%,INDEX(recovery_EXT_overview,$A28-1,H$1)*INDEX(recovery_EXT[Growth Factor],$A28)),INDEX(recovery_overview,$A28,H$1)))</f>
        <v>#N/A</v>
      </c>
      <c r="I28" s="16" t="e">
        <f>IF(ISERROR(I$2),NA(),IF($A28&gt;I$3,MIN(100%,INDEX(recovery_EXT_overview,$A28-1,I$1)*INDEX(recovery_EXT[Growth Factor],$A28)),INDEX(recovery_overview,$A28,I$1)))</f>
        <v>#N/A</v>
      </c>
      <c r="J28" s="16" t="e">
        <f>IF(ISERROR(J$2),NA(),IF($A28&gt;J$3,MIN(100%,INDEX(recovery_EXT_overview,$A28-1,J$1)*INDEX(recovery_EXT[Growth Factor],$A28)),INDEX(recovery_overview,$A28,J$1)))</f>
        <v>#N/A</v>
      </c>
      <c r="K28" s="16" t="e">
        <f>IF(ISERROR(K$2),NA(),IF($A28&gt;K$3,MIN(100%,INDEX(recovery_EXT_overview,$A28-1,K$1)*INDEX(recovery_EXT[Growth Factor],$A28)),INDEX(recovery_overview,$A28,K$1)))</f>
        <v>#N/A</v>
      </c>
      <c r="L28" s="16" t="e">
        <f>IF(ISERROR(L$2),NA(),IF($A28&gt;L$3,MIN(100%,INDEX(recovery_EXT_overview,$A28-1,L$1)*INDEX(recovery_EXT[Growth Factor],$A28)),INDEX(recovery_overview,$A28,L$1)))</f>
        <v>#N/A</v>
      </c>
      <c r="M28" s="16" t="e">
        <f>IF(ISERROR(M$2),NA(),IF($A28&gt;M$3,MIN(100%,INDEX(recovery_EXT_overview,$A28-1,M$1)*INDEX(recovery_EXT[Growth Factor],$A28)),INDEX(recovery_overview,$A28,M$1)))</f>
        <v>#N/A</v>
      </c>
      <c r="N28" s="16" t="e">
        <f>IF(ISERROR(N$2),NA(),IF($A28&gt;N$3,MIN(100%,INDEX(recovery_EXT_overview,$A28-1,N$1)*INDEX(recovery_EXT[Growth Factor],$A28)),INDEX(recovery_overview,$A28,N$1)))</f>
        <v>#N/A</v>
      </c>
      <c r="O28" s="16" t="e">
        <f>IF(ISERROR(O$2),NA(),IF($A28&gt;O$3,MIN(100%,INDEX(recovery_EXT_overview,$A28-1,O$1)*INDEX(recovery_EXT[Growth Factor],$A28)),INDEX(recovery_overview,$A28,O$1)))</f>
        <v>#N/A</v>
      </c>
      <c r="P28" s="16" t="e">
        <f>IF(ISERROR(P$2),NA(),IF($A28&gt;P$3,MIN(100%,INDEX(recovery_EXT_overview,$A28-1,P$1)*INDEX(recovery_EXT[Growth Factor],$A28)),INDEX(recovery_overview,$A28,P$1)))</f>
        <v>#N/A</v>
      </c>
      <c r="Q28" s="16" t="e">
        <f>IF(ISERROR(Q$2),NA(),IF($A28&gt;Q$3,MIN(100%,INDEX(recovery_EXT_overview,$A28-1,Q$1)*INDEX(recovery_EXT[Growth Factor],$A28)),INDEX(recovery_overview,$A28,Q$1)))</f>
        <v>#N/A</v>
      </c>
      <c r="R28" s="16" t="e">
        <f>IF(ISERROR(R$2),NA(),IF($A28&gt;R$3,MIN(100%,INDEX(recovery_EXT_overview,$A28-1,R$1)*INDEX(recovery_EXT[Growth Factor],$A28)),INDEX(recovery_overview,$A28,R$1)))</f>
        <v>#N/A</v>
      </c>
      <c r="S28" s="16" t="e">
        <f>IF(ISERROR(S$2),NA(),IF($A28&gt;S$3,MIN(100%,INDEX(recovery_EXT_overview,$A28-1,S$1)*INDEX(recovery_EXT[Growth Factor],$A28)),INDEX(recovery_overview,$A28,S$1)))</f>
        <v>#N/A</v>
      </c>
      <c r="T28" s="16" t="e">
        <f>IF(ISERROR(T$2),NA(),IF($A28&gt;T$3,MIN(100%,INDEX(recovery_EXT_overview,$A28-1,T$1)*INDEX(recovery_EXT[Growth Factor],$A28)),INDEX(recovery_overview,$A28,T$1)))</f>
        <v>#N/A</v>
      </c>
      <c r="U28" s="17" t="e">
        <f>IF(ISERROR(U$2),NA(),IF($A28&gt;U$3,MIN(100%,INDEX(recovery_EXT_overview,$A28-1,U$1)*INDEX(recovery_EXT[Growth Factor],$A28)),INDEX(recovery_overview,$A28,U$1)))</f>
        <v>#N/A</v>
      </c>
      <c r="W28" s="21">
        <v>24</v>
      </c>
      <c r="X28" s="16">
        <f t="array" aca="1" ref="X28" ca="1">IFERROR(SUM((recovery_EXT[[#This Row],[Period]]&lt;=max_periods_rcv)*(IFERROR(INDEX(recovery_overview,recovery_EXT[[#This Row],[Period]],),0)-IF(recovery_EXT[[#This Row],[Period]]&gt;1,IFERROR(INDEX(recovery_overview,recovery_EXT[[#This Row],[Period]]-1,),0),0))*INDIRECT(weights_type))/SUM((recovery_EXT[[#This Row],[Period]]&lt;=max_periods_rcv)*INDIRECT(weights_type)),0%)</f>
        <v>0</v>
      </c>
      <c r="Y28" s="16">
        <f ca="1">MIN(recovery_EXT[[#This Row],[Vintage Δ]]+IF(recovery_EXT[[#This Row],[Period]]&gt;1,INDEX(recovery_EXT[Vintage],recovery_EXT[[#This Row],[Period]]-1),0),100%)</f>
        <v>0.34744900130082013</v>
      </c>
      <c r="Z28" s="23">
        <f ca="1">IF(recovery_EXT[[#This Row],[Period]]&gt;1,recovery_EXT[[#This Row],[Vintage]]/INDEX(recovery_EXT[Vintage],recovery_EXT[[#This Row],[Period]]-1),1)</f>
        <v>1</v>
      </c>
      <c r="AA28">
        <f t="array" ref="AA28">SUM((recovery_data[Period]=recovery_EXT[[#This Row],[Period]])*1)</f>
        <v>0</v>
      </c>
      <c r="AB28">
        <f t="array" ref="AB28">SUM((recovery_data[Period]=recovery_EXT[[#This Row],[Period]])*recovery_data[Original DFT Balance (EUR)])</f>
        <v>0</v>
      </c>
      <c r="AC28" s="1">
        <f t="array" aca="1" ref="AC28" ca="1">NTV_total_N/(NTV_total_N-1)*SUM((IFERROR(INDEX(recovery_EXT_overview,recovery_EXT[[#This Row],[Period]],),0)-recovery_EXT[[#This Row],[Vintage]])^2*INDIRECT(weights_type))</f>
        <v>4.4840181863184687E-3</v>
      </c>
      <c r="AD28" s="4">
        <f ca="1">SQRT(recovery_EXT[[#This Row],[Variance]])/recovery_EXT[[#This Row],[Vintage]]</f>
        <v>0.1927270238646068</v>
      </c>
    </row>
    <row r="29" spans="1:30" x14ac:dyDescent="0.3">
      <c r="A29">
        <v>25</v>
      </c>
      <c r="B29" s="12" t="e">
        <f>IF(ISERROR(B$2),NA(),IF($A29&gt;B$3,MIN(100%,INDEX(recovery_EXT_overview,$A29-1,B$1)*INDEX(recovery_EXT[Growth Factor],$A29)),INDEX(recovery_overview,$A29,B$1)))</f>
        <v>#N/A</v>
      </c>
      <c r="C29" s="13" t="e">
        <f>IF(ISERROR(C$2),NA(),IF($A29&gt;C$3,MIN(100%,INDEX(recovery_EXT_overview,$A29-1,C$1)*INDEX(recovery_EXT[Growth Factor],$A29)),INDEX(recovery_overview,$A29,C$1)))</f>
        <v>#N/A</v>
      </c>
      <c r="D29" s="13" t="e">
        <f>IF(ISERROR(D$2),NA(),IF($A29&gt;D$3,MIN(100%,INDEX(recovery_EXT_overview,$A29-1,D$1)*INDEX(recovery_EXT[Growth Factor],$A29)),INDEX(recovery_overview,$A29,D$1)))</f>
        <v>#N/A</v>
      </c>
      <c r="E29" s="13" t="e">
        <f>IF(ISERROR(E$2),NA(),IF($A29&gt;E$3,MIN(100%,INDEX(recovery_EXT_overview,$A29-1,E$1)*INDEX(recovery_EXT[Growth Factor],$A29)),INDEX(recovery_overview,$A29,E$1)))</f>
        <v>#N/A</v>
      </c>
      <c r="F29" s="13">
        <f ca="1">IF(ISERROR(F$2),NA(),IF($A29&gt;F$3,MIN(100%,INDEX(recovery_EXT_overview,$A29-1,F$1)*INDEX(recovery_EXT[Growth Factor],$A29)),INDEX(recovery_overview,$A29,F$1)))</f>
        <v>0.30340639803643471</v>
      </c>
      <c r="G29" s="13">
        <f ca="1">IF(ISERROR(G$2),NA(),IF($A29&gt;G$3,MIN(100%,INDEX(recovery_EXT_overview,$A29-1,G$1)*INDEX(recovery_EXT[Growth Factor],$A29)),INDEX(recovery_overview,$A29,G$1)))</f>
        <v>0.39882717992775585</v>
      </c>
      <c r="H29" s="13" t="e">
        <f>IF(ISERROR(H$2),NA(),IF($A29&gt;H$3,MIN(100%,INDEX(recovery_EXT_overview,$A29-1,H$1)*INDEX(recovery_EXT[Growth Factor],$A29)),INDEX(recovery_overview,$A29,H$1)))</f>
        <v>#N/A</v>
      </c>
      <c r="I29" s="13" t="e">
        <f>IF(ISERROR(I$2),NA(),IF($A29&gt;I$3,MIN(100%,INDEX(recovery_EXT_overview,$A29-1,I$1)*INDEX(recovery_EXT[Growth Factor],$A29)),INDEX(recovery_overview,$A29,I$1)))</f>
        <v>#N/A</v>
      </c>
      <c r="J29" s="13" t="e">
        <f>IF(ISERROR(J$2),NA(),IF($A29&gt;J$3,MIN(100%,INDEX(recovery_EXT_overview,$A29-1,J$1)*INDEX(recovery_EXT[Growth Factor],$A29)),INDEX(recovery_overview,$A29,J$1)))</f>
        <v>#N/A</v>
      </c>
      <c r="K29" s="13" t="e">
        <f>IF(ISERROR(K$2),NA(),IF($A29&gt;K$3,MIN(100%,INDEX(recovery_EXT_overview,$A29-1,K$1)*INDEX(recovery_EXT[Growth Factor],$A29)),INDEX(recovery_overview,$A29,K$1)))</f>
        <v>#N/A</v>
      </c>
      <c r="L29" s="13" t="e">
        <f>IF(ISERROR(L$2),NA(),IF($A29&gt;L$3,MIN(100%,INDEX(recovery_EXT_overview,$A29-1,L$1)*INDEX(recovery_EXT[Growth Factor],$A29)),INDEX(recovery_overview,$A29,L$1)))</f>
        <v>#N/A</v>
      </c>
      <c r="M29" s="13" t="e">
        <f>IF(ISERROR(M$2),NA(),IF($A29&gt;M$3,MIN(100%,INDEX(recovery_EXT_overview,$A29-1,M$1)*INDEX(recovery_EXT[Growth Factor],$A29)),INDEX(recovery_overview,$A29,M$1)))</f>
        <v>#N/A</v>
      </c>
      <c r="N29" s="13" t="e">
        <f>IF(ISERROR(N$2),NA(),IF($A29&gt;N$3,MIN(100%,INDEX(recovery_EXT_overview,$A29-1,N$1)*INDEX(recovery_EXT[Growth Factor],$A29)),INDEX(recovery_overview,$A29,N$1)))</f>
        <v>#N/A</v>
      </c>
      <c r="O29" s="13" t="e">
        <f>IF(ISERROR(O$2),NA(),IF($A29&gt;O$3,MIN(100%,INDEX(recovery_EXT_overview,$A29-1,O$1)*INDEX(recovery_EXT[Growth Factor],$A29)),INDEX(recovery_overview,$A29,O$1)))</f>
        <v>#N/A</v>
      </c>
      <c r="P29" s="13" t="e">
        <f>IF(ISERROR(P$2),NA(),IF($A29&gt;P$3,MIN(100%,INDEX(recovery_EXT_overview,$A29-1,P$1)*INDEX(recovery_EXT[Growth Factor],$A29)),INDEX(recovery_overview,$A29,P$1)))</f>
        <v>#N/A</v>
      </c>
      <c r="Q29" s="13" t="e">
        <f>IF(ISERROR(Q$2),NA(),IF($A29&gt;Q$3,MIN(100%,INDEX(recovery_EXT_overview,$A29-1,Q$1)*INDEX(recovery_EXT[Growth Factor],$A29)),INDEX(recovery_overview,$A29,Q$1)))</f>
        <v>#N/A</v>
      </c>
      <c r="R29" s="13" t="e">
        <f>IF(ISERROR(R$2),NA(),IF($A29&gt;R$3,MIN(100%,INDEX(recovery_EXT_overview,$A29-1,R$1)*INDEX(recovery_EXT[Growth Factor],$A29)),INDEX(recovery_overview,$A29,R$1)))</f>
        <v>#N/A</v>
      </c>
      <c r="S29" s="13" t="e">
        <f>IF(ISERROR(S$2),NA(),IF($A29&gt;S$3,MIN(100%,INDEX(recovery_EXT_overview,$A29-1,S$1)*INDEX(recovery_EXT[Growth Factor],$A29)),INDEX(recovery_overview,$A29,S$1)))</f>
        <v>#N/A</v>
      </c>
      <c r="T29" s="13" t="e">
        <f>IF(ISERROR(T$2),NA(),IF($A29&gt;T$3,MIN(100%,INDEX(recovery_EXT_overview,$A29-1,T$1)*INDEX(recovery_EXT[Growth Factor],$A29)),INDEX(recovery_overview,$A29,T$1)))</f>
        <v>#N/A</v>
      </c>
      <c r="U29" s="14" t="e">
        <f>IF(ISERROR(U$2),NA(),IF($A29&gt;U$3,MIN(100%,INDEX(recovery_EXT_overview,$A29-1,U$1)*INDEX(recovery_EXT[Growth Factor],$A29)),INDEX(recovery_overview,$A29,U$1)))</f>
        <v>#N/A</v>
      </c>
      <c r="W29" s="20">
        <v>25</v>
      </c>
      <c r="X29" s="13">
        <f t="array" aca="1" ref="X29" ca="1">IFERROR(SUM((recovery_EXT[[#This Row],[Period]]&lt;=max_periods_rcv)*(IFERROR(INDEX(recovery_overview,recovery_EXT[[#This Row],[Period]],),0)-IF(recovery_EXT[[#This Row],[Period]]&gt;1,IFERROR(INDEX(recovery_overview,recovery_EXT[[#This Row],[Period]]-1,),0),0))*INDIRECT(weights_type))/SUM((recovery_EXT[[#This Row],[Period]]&lt;=max_periods_rcv)*INDIRECT(weights_type)),0%)</f>
        <v>0</v>
      </c>
      <c r="Y29" s="13">
        <f ca="1">MIN(recovery_EXT[[#This Row],[Vintage Δ]]+IF(recovery_EXT[[#This Row],[Period]]&gt;1,INDEX(recovery_EXT[Vintage],recovery_EXT[[#This Row],[Period]]-1),0),100%)</f>
        <v>0.34744900130082013</v>
      </c>
      <c r="Z29" s="22">
        <f ca="1">IF(recovery_EXT[[#This Row],[Period]]&gt;1,recovery_EXT[[#This Row],[Vintage]]/INDEX(recovery_EXT[Vintage],recovery_EXT[[#This Row],[Period]]-1),1)</f>
        <v>1</v>
      </c>
      <c r="AA29">
        <f t="array" ref="AA29">SUM((recovery_data[Period]=recovery_EXT[[#This Row],[Period]])*1)</f>
        <v>0</v>
      </c>
      <c r="AB29">
        <f t="array" ref="AB29">SUM((recovery_data[Period]=recovery_EXT[[#This Row],[Period]])*recovery_data[Original DFT Balance (EUR)])</f>
        <v>0</v>
      </c>
      <c r="AC29" s="1">
        <f t="array" aca="1" ref="AC29" ca="1">NTV_total_N/(NTV_total_N-1)*SUM((IFERROR(INDEX(recovery_EXT_overview,recovery_EXT[[#This Row],[Period]],),0)-recovery_EXT[[#This Row],[Vintage]])^2*INDIRECT(weights_type))</f>
        <v>4.4840181863184687E-3</v>
      </c>
      <c r="AD29" s="4">
        <f ca="1">SQRT(recovery_EXT[[#This Row],[Variance]])/recovery_EXT[[#This Row],[Vintage]]</f>
        <v>0.1927270238646068</v>
      </c>
    </row>
    <row r="30" spans="1:30" x14ac:dyDescent="0.3">
      <c r="A30">
        <v>26</v>
      </c>
      <c r="B30" s="15" t="e">
        <f>IF(ISERROR(B$2),NA(),IF($A30&gt;B$3,MIN(100%,INDEX(recovery_EXT_overview,$A30-1,B$1)*INDEX(recovery_EXT[Growth Factor],$A30)),INDEX(recovery_overview,$A30,B$1)))</f>
        <v>#N/A</v>
      </c>
      <c r="C30" s="16" t="e">
        <f>IF(ISERROR(C$2),NA(),IF($A30&gt;C$3,MIN(100%,INDEX(recovery_EXT_overview,$A30-1,C$1)*INDEX(recovery_EXT[Growth Factor],$A30)),INDEX(recovery_overview,$A30,C$1)))</f>
        <v>#N/A</v>
      </c>
      <c r="D30" s="16" t="e">
        <f>IF(ISERROR(D$2),NA(),IF($A30&gt;D$3,MIN(100%,INDEX(recovery_EXT_overview,$A30-1,D$1)*INDEX(recovery_EXT[Growth Factor],$A30)),INDEX(recovery_overview,$A30,D$1)))</f>
        <v>#N/A</v>
      </c>
      <c r="E30" s="16" t="e">
        <f>IF(ISERROR(E$2),NA(),IF($A30&gt;E$3,MIN(100%,INDEX(recovery_EXT_overview,$A30-1,E$1)*INDEX(recovery_EXT[Growth Factor],$A30)),INDEX(recovery_overview,$A30,E$1)))</f>
        <v>#N/A</v>
      </c>
      <c r="F30" s="16">
        <f ca="1">IF(ISERROR(F$2),NA(),IF($A30&gt;F$3,MIN(100%,INDEX(recovery_EXT_overview,$A30-1,F$1)*INDEX(recovery_EXT[Growth Factor],$A30)),INDEX(recovery_overview,$A30,F$1)))</f>
        <v>0.30340639803643471</v>
      </c>
      <c r="G30" s="16">
        <f ca="1">IF(ISERROR(G$2),NA(),IF($A30&gt;G$3,MIN(100%,INDEX(recovery_EXT_overview,$A30-1,G$1)*INDEX(recovery_EXT[Growth Factor],$A30)),INDEX(recovery_overview,$A30,G$1)))</f>
        <v>0.39882717992775585</v>
      </c>
      <c r="H30" s="16" t="e">
        <f>IF(ISERROR(H$2),NA(),IF($A30&gt;H$3,MIN(100%,INDEX(recovery_EXT_overview,$A30-1,H$1)*INDEX(recovery_EXT[Growth Factor],$A30)),INDEX(recovery_overview,$A30,H$1)))</f>
        <v>#N/A</v>
      </c>
      <c r="I30" s="16" t="e">
        <f>IF(ISERROR(I$2),NA(),IF($A30&gt;I$3,MIN(100%,INDEX(recovery_EXT_overview,$A30-1,I$1)*INDEX(recovery_EXT[Growth Factor],$A30)),INDEX(recovery_overview,$A30,I$1)))</f>
        <v>#N/A</v>
      </c>
      <c r="J30" s="16" t="e">
        <f>IF(ISERROR(J$2),NA(),IF($A30&gt;J$3,MIN(100%,INDEX(recovery_EXT_overview,$A30-1,J$1)*INDEX(recovery_EXT[Growth Factor],$A30)),INDEX(recovery_overview,$A30,J$1)))</f>
        <v>#N/A</v>
      </c>
      <c r="K30" s="16" t="e">
        <f>IF(ISERROR(K$2),NA(),IF($A30&gt;K$3,MIN(100%,INDEX(recovery_EXT_overview,$A30-1,K$1)*INDEX(recovery_EXT[Growth Factor],$A30)),INDEX(recovery_overview,$A30,K$1)))</f>
        <v>#N/A</v>
      </c>
      <c r="L30" s="16" t="e">
        <f>IF(ISERROR(L$2),NA(),IF($A30&gt;L$3,MIN(100%,INDEX(recovery_EXT_overview,$A30-1,L$1)*INDEX(recovery_EXT[Growth Factor],$A30)),INDEX(recovery_overview,$A30,L$1)))</f>
        <v>#N/A</v>
      </c>
      <c r="M30" s="16" t="e">
        <f>IF(ISERROR(M$2),NA(),IF($A30&gt;M$3,MIN(100%,INDEX(recovery_EXT_overview,$A30-1,M$1)*INDEX(recovery_EXT[Growth Factor],$A30)),INDEX(recovery_overview,$A30,M$1)))</f>
        <v>#N/A</v>
      </c>
      <c r="N30" s="16" t="e">
        <f>IF(ISERROR(N$2),NA(),IF($A30&gt;N$3,MIN(100%,INDEX(recovery_EXT_overview,$A30-1,N$1)*INDEX(recovery_EXT[Growth Factor],$A30)),INDEX(recovery_overview,$A30,N$1)))</f>
        <v>#N/A</v>
      </c>
      <c r="O30" s="16" t="e">
        <f>IF(ISERROR(O$2),NA(),IF($A30&gt;O$3,MIN(100%,INDEX(recovery_EXT_overview,$A30-1,O$1)*INDEX(recovery_EXT[Growth Factor],$A30)),INDEX(recovery_overview,$A30,O$1)))</f>
        <v>#N/A</v>
      </c>
      <c r="P30" s="16" t="e">
        <f>IF(ISERROR(P$2),NA(),IF($A30&gt;P$3,MIN(100%,INDEX(recovery_EXT_overview,$A30-1,P$1)*INDEX(recovery_EXT[Growth Factor],$A30)),INDEX(recovery_overview,$A30,P$1)))</f>
        <v>#N/A</v>
      </c>
      <c r="Q30" s="16" t="e">
        <f>IF(ISERROR(Q$2),NA(),IF($A30&gt;Q$3,MIN(100%,INDEX(recovery_EXT_overview,$A30-1,Q$1)*INDEX(recovery_EXT[Growth Factor],$A30)),INDEX(recovery_overview,$A30,Q$1)))</f>
        <v>#N/A</v>
      </c>
      <c r="R30" s="16" t="e">
        <f>IF(ISERROR(R$2),NA(),IF($A30&gt;R$3,MIN(100%,INDEX(recovery_EXT_overview,$A30-1,R$1)*INDEX(recovery_EXT[Growth Factor],$A30)),INDEX(recovery_overview,$A30,R$1)))</f>
        <v>#N/A</v>
      </c>
      <c r="S30" s="16" t="e">
        <f>IF(ISERROR(S$2),NA(),IF($A30&gt;S$3,MIN(100%,INDEX(recovery_EXT_overview,$A30-1,S$1)*INDEX(recovery_EXT[Growth Factor],$A30)),INDEX(recovery_overview,$A30,S$1)))</f>
        <v>#N/A</v>
      </c>
      <c r="T30" s="16" t="e">
        <f>IF(ISERROR(T$2),NA(),IF($A30&gt;T$3,MIN(100%,INDEX(recovery_EXT_overview,$A30-1,T$1)*INDEX(recovery_EXT[Growth Factor],$A30)),INDEX(recovery_overview,$A30,T$1)))</f>
        <v>#N/A</v>
      </c>
      <c r="U30" s="17" t="e">
        <f>IF(ISERROR(U$2),NA(),IF($A30&gt;U$3,MIN(100%,INDEX(recovery_EXT_overview,$A30-1,U$1)*INDEX(recovery_EXT[Growth Factor],$A30)),INDEX(recovery_overview,$A30,U$1)))</f>
        <v>#N/A</v>
      </c>
      <c r="W30" s="21">
        <v>26</v>
      </c>
      <c r="X30" s="16">
        <f t="array" aca="1" ref="X30" ca="1">IFERROR(SUM((recovery_EXT[[#This Row],[Period]]&lt;=max_periods_rcv)*(IFERROR(INDEX(recovery_overview,recovery_EXT[[#This Row],[Period]],),0)-IF(recovery_EXT[[#This Row],[Period]]&gt;1,IFERROR(INDEX(recovery_overview,recovery_EXT[[#This Row],[Period]]-1,),0),0))*INDIRECT(weights_type))/SUM((recovery_EXT[[#This Row],[Period]]&lt;=max_periods_rcv)*INDIRECT(weights_type)),0%)</f>
        <v>0</v>
      </c>
      <c r="Y30" s="16">
        <f ca="1">MIN(recovery_EXT[[#This Row],[Vintage Δ]]+IF(recovery_EXT[[#This Row],[Period]]&gt;1,INDEX(recovery_EXT[Vintage],recovery_EXT[[#This Row],[Period]]-1),0),100%)</f>
        <v>0.34744900130082013</v>
      </c>
      <c r="Z30" s="23">
        <f ca="1">IF(recovery_EXT[[#This Row],[Period]]&gt;1,recovery_EXT[[#This Row],[Vintage]]/INDEX(recovery_EXT[Vintage],recovery_EXT[[#This Row],[Period]]-1),1)</f>
        <v>1</v>
      </c>
      <c r="AA30">
        <f t="array" ref="AA30">SUM((recovery_data[Period]=recovery_EXT[[#This Row],[Period]])*1)</f>
        <v>0</v>
      </c>
      <c r="AB30">
        <f t="array" ref="AB30">SUM((recovery_data[Period]=recovery_EXT[[#This Row],[Period]])*recovery_data[Original DFT Balance (EUR)])</f>
        <v>0</v>
      </c>
      <c r="AC30" s="1">
        <f t="array" aca="1" ref="AC30" ca="1">NTV_total_N/(NTV_total_N-1)*SUM((IFERROR(INDEX(recovery_EXT_overview,recovery_EXT[[#This Row],[Period]],),0)-recovery_EXT[[#This Row],[Vintage]])^2*INDIRECT(weights_type))</f>
        <v>4.4840181863184687E-3</v>
      </c>
      <c r="AD30" s="4">
        <f ca="1">SQRT(recovery_EXT[[#This Row],[Variance]])/recovery_EXT[[#This Row],[Vintage]]</f>
        <v>0.1927270238646068</v>
      </c>
    </row>
    <row r="31" spans="1:30" x14ac:dyDescent="0.3">
      <c r="A31">
        <v>27</v>
      </c>
      <c r="B31" s="12" t="e">
        <f>IF(ISERROR(B$2),NA(),IF($A31&gt;B$3,MIN(100%,INDEX(recovery_EXT_overview,$A31-1,B$1)*INDEX(recovery_EXT[Growth Factor],$A31)),INDEX(recovery_overview,$A31,B$1)))</f>
        <v>#N/A</v>
      </c>
      <c r="C31" s="13" t="e">
        <f>IF(ISERROR(C$2),NA(),IF($A31&gt;C$3,MIN(100%,INDEX(recovery_EXT_overview,$A31-1,C$1)*INDEX(recovery_EXT[Growth Factor],$A31)),INDEX(recovery_overview,$A31,C$1)))</f>
        <v>#N/A</v>
      </c>
      <c r="D31" s="13" t="e">
        <f>IF(ISERROR(D$2),NA(),IF($A31&gt;D$3,MIN(100%,INDEX(recovery_EXT_overview,$A31-1,D$1)*INDEX(recovery_EXT[Growth Factor],$A31)),INDEX(recovery_overview,$A31,D$1)))</f>
        <v>#N/A</v>
      </c>
      <c r="E31" s="13" t="e">
        <f>IF(ISERROR(E$2),NA(),IF($A31&gt;E$3,MIN(100%,INDEX(recovery_EXT_overview,$A31-1,E$1)*INDEX(recovery_EXT[Growth Factor],$A31)),INDEX(recovery_overview,$A31,E$1)))</f>
        <v>#N/A</v>
      </c>
      <c r="F31" s="13">
        <f ca="1">IF(ISERROR(F$2),NA(),IF($A31&gt;F$3,MIN(100%,INDEX(recovery_EXT_overview,$A31-1,F$1)*INDEX(recovery_EXT[Growth Factor],$A31)),INDEX(recovery_overview,$A31,F$1)))</f>
        <v>0.30340639803643471</v>
      </c>
      <c r="G31" s="13">
        <f ca="1">IF(ISERROR(G$2),NA(),IF($A31&gt;G$3,MIN(100%,INDEX(recovery_EXT_overview,$A31-1,G$1)*INDEX(recovery_EXT[Growth Factor],$A31)),INDEX(recovery_overview,$A31,G$1)))</f>
        <v>0.39882717992775585</v>
      </c>
      <c r="H31" s="13" t="e">
        <f>IF(ISERROR(H$2),NA(),IF($A31&gt;H$3,MIN(100%,INDEX(recovery_EXT_overview,$A31-1,H$1)*INDEX(recovery_EXT[Growth Factor],$A31)),INDEX(recovery_overview,$A31,H$1)))</f>
        <v>#N/A</v>
      </c>
      <c r="I31" s="13" t="e">
        <f>IF(ISERROR(I$2),NA(),IF($A31&gt;I$3,MIN(100%,INDEX(recovery_EXT_overview,$A31-1,I$1)*INDEX(recovery_EXT[Growth Factor],$A31)),INDEX(recovery_overview,$A31,I$1)))</f>
        <v>#N/A</v>
      </c>
      <c r="J31" s="13" t="e">
        <f>IF(ISERROR(J$2),NA(),IF($A31&gt;J$3,MIN(100%,INDEX(recovery_EXT_overview,$A31-1,J$1)*INDEX(recovery_EXT[Growth Factor],$A31)),INDEX(recovery_overview,$A31,J$1)))</f>
        <v>#N/A</v>
      </c>
      <c r="K31" s="13" t="e">
        <f>IF(ISERROR(K$2),NA(),IF($A31&gt;K$3,MIN(100%,INDEX(recovery_EXT_overview,$A31-1,K$1)*INDEX(recovery_EXT[Growth Factor],$A31)),INDEX(recovery_overview,$A31,K$1)))</f>
        <v>#N/A</v>
      </c>
      <c r="L31" s="13" t="e">
        <f>IF(ISERROR(L$2),NA(),IF($A31&gt;L$3,MIN(100%,INDEX(recovery_EXT_overview,$A31-1,L$1)*INDEX(recovery_EXT[Growth Factor],$A31)),INDEX(recovery_overview,$A31,L$1)))</f>
        <v>#N/A</v>
      </c>
      <c r="M31" s="13" t="e">
        <f>IF(ISERROR(M$2),NA(),IF($A31&gt;M$3,MIN(100%,INDEX(recovery_EXT_overview,$A31-1,M$1)*INDEX(recovery_EXT[Growth Factor],$A31)),INDEX(recovery_overview,$A31,M$1)))</f>
        <v>#N/A</v>
      </c>
      <c r="N31" s="13" t="e">
        <f>IF(ISERROR(N$2),NA(),IF($A31&gt;N$3,MIN(100%,INDEX(recovery_EXT_overview,$A31-1,N$1)*INDEX(recovery_EXT[Growth Factor],$A31)),INDEX(recovery_overview,$A31,N$1)))</f>
        <v>#N/A</v>
      </c>
      <c r="O31" s="13" t="e">
        <f>IF(ISERROR(O$2),NA(),IF($A31&gt;O$3,MIN(100%,INDEX(recovery_EXT_overview,$A31-1,O$1)*INDEX(recovery_EXT[Growth Factor],$A31)),INDEX(recovery_overview,$A31,O$1)))</f>
        <v>#N/A</v>
      </c>
      <c r="P31" s="13" t="e">
        <f>IF(ISERROR(P$2),NA(),IF($A31&gt;P$3,MIN(100%,INDEX(recovery_EXT_overview,$A31-1,P$1)*INDEX(recovery_EXT[Growth Factor],$A31)),INDEX(recovery_overview,$A31,P$1)))</f>
        <v>#N/A</v>
      </c>
      <c r="Q31" s="13" t="e">
        <f>IF(ISERROR(Q$2),NA(),IF($A31&gt;Q$3,MIN(100%,INDEX(recovery_EXT_overview,$A31-1,Q$1)*INDEX(recovery_EXT[Growth Factor],$A31)),INDEX(recovery_overview,$A31,Q$1)))</f>
        <v>#N/A</v>
      </c>
      <c r="R31" s="13" t="e">
        <f>IF(ISERROR(R$2),NA(),IF($A31&gt;R$3,MIN(100%,INDEX(recovery_EXT_overview,$A31-1,R$1)*INDEX(recovery_EXT[Growth Factor],$A31)),INDEX(recovery_overview,$A31,R$1)))</f>
        <v>#N/A</v>
      </c>
      <c r="S31" s="13" t="e">
        <f>IF(ISERROR(S$2),NA(),IF($A31&gt;S$3,MIN(100%,INDEX(recovery_EXT_overview,$A31-1,S$1)*INDEX(recovery_EXT[Growth Factor],$A31)),INDEX(recovery_overview,$A31,S$1)))</f>
        <v>#N/A</v>
      </c>
      <c r="T31" s="13" t="e">
        <f>IF(ISERROR(T$2),NA(),IF($A31&gt;T$3,MIN(100%,INDEX(recovery_EXT_overview,$A31-1,T$1)*INDEX(recovery_EXT[Growth Factor],$A31)),INDEX(recovery_overview,$A31,T$1)))</f>
        <v>#N/A</v>
      </c>
      <c r="U31" s="14" t="e">
        <f>IF(ISERROR(U$2),NA(),IF($A31&gt;U$3,MIN(100%,INDEX(recovery_EXT_overview,$A31-1,U$1)*INDEX(recovery_EXT[Growth Factor],$A31)),INDEX(recovery_overview,$A31,U$1)))</f>
        <v>#N/A</v>
      </c>
      <c r="W31" s="20">
        <v>27</v>
      </c>
      <c r="X31" s="13">
        <f t="array" aca="1" ref="X31" ca="1">IFERROR(SUM((recovery_EXT[[#This Row],[Period]]&lt;=max_periods_rcv)*(IFERROR(INDEX(recovery_overview,recovery_EXT[[#This Row],[Period]],),0)-IF(recovery_EXT[[#This Row],[Period]]&gt;1,IFERROR(INDEX(recovery_overview,recovery_EXT[[#This Row],[Period]]-1,),0),0))*INDIRECT(weights_type))/SUM((recovery_EXT[[#This Row],[Period]]&lt;=max_periods_rcv)*INDIRECT(weights_type)),0%)</f>
        <v>0</v>
      </c>
      <c r="Y31" s="13">
        <f ca="1">MIN(recovery_EXT[[#This Row],[Vintage Δ]]+IF(recovery_EXT[[#This Row],[Period]]&gt;1,INDEX(recovery_EXT[Vintage],recovery_EXT[[#This Row],[Period]]-1),0),100%)</f>
        <v>0.34744900130082013</v>
      </c>
      <c r="Z31" s="22">
        <f ca="1">IF(recovery_EXT[[#This Row],[Period]]&gt;1,recovery_EXT[[#This Row],[Vintage]]/INDEX(recovery_EXT[Vintage],recovery_EXT[[#This Row],[Period]]-1),1)</f>
        <v>1</v>
      </c>
      <c r="AA31">
        <f t="array" ref="AA31">SUM((recovery_data[Period]=recovery_EXT[[#This Row],[Period]])*1)</f>
        <v>0</v>
      </c>
      <c r="AB31">
        <f t="array" ref="AB31">SUM((recovery_data[Period]=recovery_EXT[[#This Row],[Period]])*recovery_data[Original DFT Balance (EUR)])</f>
        <v>0</v>
      </c>
      <c r="AC31" s="1">
        <f t="array" aca="1" ref="AC31" ca="1">NTV_total_N/(NTV_total_N-1)*SUM((IFERROR(INDEX(recovery_EXT_overview,recovery_EXT[[#This Row],[Period]],),0)-recovery_EXT[[#This Row],[Vintage]])^2*INDIRECT(weights_type))</f>
        <v>4.4840181863184687E-3</v>
      </c>
      <c r="AD31" s="4">
        <f ca="1">SQRT(recovery_EXT[[#This Row],[Variance]])/recovery_EXT[[#This Row],[Vintage]]</f>
        <v>0.1927270238646068</v>
      </c>
    </row>
    <row r="32" spans="1:30" x14ac:dyDescent="0.3">
      <c r="A32">
        <v>28</v>
      </c>
      <c r="B32" s="15" t="e">
        <f>IF(ISERROR(B$2),NA(),IF($A32&gt;B$3,MIN(100%,INDEX(recovery_EXT_overview,$A32-1,B$1)*INDEX(recovery_EXT[Growth Factor],$A32)),INDEX(recovery_overview,$A32,B$1)))</f>
        <v>#N/A</v>
      </c>
      <c r="C32" s="16" t="e">
        <f>IF(ISERROR(C$2),NA(),IF($A32&gt;C$3,MIN(100%,INDEX(recovery_EXT_overview,$A32-1,C$1)*INDEX(recovery_EXT[Growth Factor],$A32)),INDEX(recovery_overview,$A32,C$1)))</f>
        <v>#N/A</v>
      </c>
      <c r="D32" s="16" t="e">
        <f>IF(ISERROR(D$2),NA(),IF($A32&gt;D$3,MIN(100%,INDEX(recovery_EXT_overview,$A32-1,D$1)*INDEX(recovery_EXT[Growth Factor],$A32)),INDEX(recovery_overview,$A32,D$1)))</f>
        <v>#N/A</v>
      </c>
      <c r="E32" s="16" t="e">
        <f>IF(ISERROR(E$2),NA(),IF($A32&gt;E$3,MIN(100%,INDEX(recovery_EXT_overview,$A32-1,E$1)*INDEX(recovery_EXT[Growth Factor],$A32)),INDEX(recovery_overview,$A32,E$1)))</f>
        <v>#N/A</v>
      </c>
      <c r="F32" s="16">
        <f ca="1">IF(ISERROR(F$2),NA(),IF($A32&gt;F$3,MIN(100%,INDEX(recovery_EXT_overview,$A32-1,F$1)*INDEX(recovery_EXT[Growth Factor],$A32)),INDEX(recovery_overview,$A32,F$1)))</f>
        <v>0.30340639803643471</v>
      </c>
      <c r="G32" s="16">
        <f ca="1">IF(ISERROR(G$2),NA(),IF($A32&gt;G$3,MIN(100%,INDEX(recovery_EXT_overview,$A32-1,G$1)*INDEX(recovery_EXT[Growth Factor],$A32)),INDEX(recovery_overview,$A32,G$1)))</f>
        <v>0.39882717992775585</v>
      </c>
      <c r="H32" s="16" t="e">
        <f>IF(ISERROR(H$2),NA(),IF($A32&gt;H$3,MIN(100%,INDEX(recovery_EXT_overview,$A32-1,H$1)*INDEX(recovery_EXT[Growth Factor],$A32)),INDEX(recovery_overview,$A32,H$1)))</f>
        <v>#N/A</v>
      </c>
      <c r="I32" s="16" t="e">
        <f>IF(ISERROR(I$2),NA(),IF($A32&gt;I$3,MIN(100%,INDEX(recovery_EXT_overview,$A32-1,I$1)*INDEX(recovery_EXT[Growth Factor],$A32)),INDEX(recovery_overview,$A32,I$1)))</f>
        <v>#N/A</v>
      </c>
      <c r="J32" s="16" t="e">
        <f>IF(ISERROR(J$2),NA(),IF($A32&gt;J$3,MIN(100%,INDEX(recovery_EXT_overview,$A32-1,J$1)*INDEX(recovery_EXT[Growth Factor],$A32)),INDEX(recovery_overview,$A32,J$1)))</f>
        <v>#N/A</v>
      </c>
      <c r="K32" s="16" t="e">
        <f>IF(ISERROR(K$2),NA(),IF($A32&gt;K$3,MIN(100%,INDEX(recovery_EXT_overview,$A32-1,K$1)*INDEX(recovery_EXT[Growth Factor],$A32)),INDEX(recovery_overview,$A32,K$1)))</f>
        <v>#N/A</v>
      </c>
      <c r="L32" s="16" t="e">
        <f>IF(ISERROR(L$2),NA(),IF($A32&gt;L$3,MIN(100%,INDEX(recovery_EXT_overview,$A32-1,L$1)*INDEX(recovery_EXT[Growth Factor],$A32)),INDEX(recovery_overview,$A32,L$1)))</f>
        <v>#N/A</v>
      </c>
      <c r="M32" s="16" t="e">
        <f>IF(ISERROR(M$2),NA(),IF($A32&gt;M$3,MIN(100%,INDEX(recovery_EXT_overview,$A32-1,M$1)*INDEX(recovery_EXT[Growth Factor],$A32)),INDEX(recovery_overview,$A32,M$1)))</f>
        <v>#N/A</v>
      </c>
      <c r="N32" s="16" t="e">
        <f>IF(ISERROR(N$2),NA(),IF($A32&gt;N$3,MIN(100%,INDEX(recovery_EXT_overview,$A32-1,N$1)*INDEX(recovery_EXT[Growth Factor],$A32)),INDEX(recovery_overview,$A32,N$1)))</f>
        <v>#N/A</v>
      </c>
      <c r="O32" s="16" t="e">
        <f>IF(ISERROR(O$2),NA(),IF($A32&gt;O$3,MIN(100%,INDEX(recovery_EXT_overview,$A32-1,O$1)*INDEX(recovery_EXT[Growth Factor],$A32)),INDEX(recovery_overview,$A32,O$1)))</f>
        <v>#N/A</v>
      </c>
      <c r="P32" s="16" t="e">
        <f>IF(ISERROR(P$2),NA(),IF($A32&gt;P$3,MIN(100%,INDEX(recovery_EXT_overview,$A32-1,P$1)*INDEX(recovery_EXT[Growth Factor],$A32)),INDEX(recovery_overview,$A32,P$1)))</f>
        <v>#N/A</v>
      </c>
      <c r="Q32" s="16" t="e">
        <f>IF(ISERROR(Q$2),NA(),IF($A32&gt;Q$3,MIN(100%,INDEX(recovery_EXT_overview,$A32-1,Q$1)*INDEX(recovery_EXT[Growth Factor],$A32)),INDEX(recovery_overview,$A32,Q$1)))</f>
        <v>#N/A</v>
      </c>
      <c r="R32" s="16" t="e">
        <f>IF(ISERROR(R$2),NA(),IF($A32&gt;R$3,MIN(100%,INDEX(recovery_EXT_overview,$A32-1,R$1)*INDEX(recovery_EXT[Growth Factor],$A32)),INDEX(recovery_overview,$A32,R$1)))</f>
        <v>#N/A</v>
      </c>
      <c r="S32" s="16" t="e">
        <f>IF(ISERROR(S$2),NA(),IF($A32&gt;S$3,MIN(100%,INDEX(recovery_EXT_overview,$A32-1,S$1)*INDEX(recovery_EXT[Growth Factor],$A32)),INDEX(recovery_overview,$A32,S$1)))</f>
        <v>#N/A</v>
      </c>
      <c r="T32" s="16" t="e">
        <f>IF(ISERROR(T$2),NA(),IF($A32&gt;T$3,MIN(100%,INDEX(recovery_EXT_overview,$A32-1,T$1)*INDEX(recovery_EXT[Growth Factor],$A32)),INDEX(recovery_overview,$A32,T$1)))</f>
        <v>#N/A</v>
      </c>
      <c r="U32" s="17" t="e">
        <f>IF(ISERROR(U$2),NA(),IF($A32&gt;U$3,MIN(100%,INDEX(recovery_EXT_overview,$A32-1,U$1)*INDEX(recovery_EXT[Growth Factor],$A32)),INDEX(recovery_overview,$A32,U$1)))</f>
        <v>#N/A</v>
      </c>
      <c r="W32" s="21">
        <v>28</v>
      </c>
      <c r="X32" s="16">
        <f t="array" aca="1" ref="X32" ca="1">IFERROR(SUM((recovery_EXT[[#This Row],[Period]]&lt;=max_periods_rcv)*(IFERROR(INDEX(recovery_overview,recovery_EXT[[#This Row],[Period]],),0)-IF(recovery_EXT[[#This Row],[Period]]&gt;1,IFERROR(INDEX(recovery_overview,recovery_EXT[[#This Row],[Period]]-1,),0),0))*INDIRECT(weights_type))/SUM((recovery_EXT[[#This Row],[Period]]&lt;=max_periods_rcv)*INDIRECT(weights_type)),0%)</f>
        <v>0</v>
      </c>
      <c r="Y32" s="16">
        <f ca="1">MIN(recovery_EXT[[#This Row],[Vintage Δ]]+IF(recovery_EXT[[#This Row],[Period]]&gt;1,INDEX(recovery_EXT[Vintage],recovery_EXT[[#This Row],[Period]]-1),0),100%)</f>
        <v>0.34744900130082013</v>
      </c>
      <c r="Z32" s="23">
        <f ca="1">IF(recovery_EXT[[#This Row],[Period]]&gt;1,recovery_EXT[[#This Row],[Vintage]]/INDEX(recovery_EXT[Vintage],recovery_EXT[[#This Row],[Period]]-1),1)</f>
        <v>1</v>
      </c>
      <c r="AA32">
        <f t="array" ref="AA32">SUM((recovery_data[Period]=recovery_EXT[[#This Row],[Period]])*1)</f>
        <v>0</v>
      </c>
      <c r="AB32">
        <f t="array" ref="AB32">SUM((recovery_data[Period]=recovery_EXT[[#This Row],[Period]])*recovery_data[Original DFT Balance (EUR)])</f>
        <v>0</v>
      </c>
      <c r="AC32" s="1">
        <f t="array" aca="1" ref="AC32" ca="1">NTV_total_N/(NTV_total_N-1)*SUM((IFERROR(INDEX(recovery_EXT_overview,recovery_EXT[[#This Row],[Period]],),0)-recovery_EXT[[#This Row],[Vintage]])^2*INDIRECT(weights_type))</f>
        <v>4.4840181863184687E-3</v>
      </c>
      <c r="AD32" s="4">
        <f ca="1">SQRT(recovery_EXT[[#This Row],[Variance]])/recovery_EXT[[#This Row],[Vintage]]</f>
        <v>0.1927270238646068</v>
      </c>
    </row>
    <row r="33" spans="1:30" x14ac:dyDescent="0.3">
      <c r="A33">
        <v>29</v>
      </c>
      <c r="B33" s="12" t="e">
        <f>IF(ISERROR(B$2),NA(),IF($A33&gt;B$3,MIN(100%,INDEX(recovery_EXT_overview,$A33-1,B$1)*INDEX(recovery_EXT[Growth Factor],$A33)),INDEX(recovery_overview,$A33,B$1)))</f>
        <v>#N/A</v>
      </c>
      <c r="C33" s="13" t="e">
        <f>IF(ISERROR(C$2),NA(),IF($A33&gt;C$3,MIN(100%,INDEX(recovery_EXT_overview,$A33-1,C$1)*INDEX(recovery_EXT[Growth Factor],$A33)),INDEX(recovery_overview,$A33,C$1)))</f>
        <v>#N/A</v>
      </c>
      <c r="D33" s="13" t="e">
        <f>IF(ISERROR(D$2),NA(),IF($A33&gt;D$3,MIN(100%,INDEX(recovery_EXT_overview,$A33-1,D$1)*INDEX(recovery_EXT[Growth Factor],$A33)),INDEX(recovery_overview,$A33,D$1)))</f>
        <v>#N/A</v>
      </c>
      <c r="E33" s="13" t="e">
        <f>IF(ISERROR(E$2),NA(),IF($A33&gt;E$3,MIN(100%,INDEX(recovery_EXT_overview,$A33-1,E$1)*INDEX(recovery_EXT[Growth Factor],$A33)),INDEX(recovery_overview,$A33,E$1)))</f>
        <v>#N/A</v>
      </c>
      <c r="F33" s="13">
        <f ca="1">IF(ISERROR(F$2),NA(),IF($A33&gt;F$3,MIN(100%,INDEX(recovery_EXT_overview,$A33-1,F$1)*INDEX(recovery_EXT[Growth Factor],$A33)),INDEX(recovery_overview,$A33,F$1)))</f>
        <v>0.30340639803643471</v>
      </c>
      <c r="G33" s="13">
        <f ca="1">IF(ISERROR(G$2),NA(),IF($A33&gt;G$3,MIN(100%,INDEX(recovery_EXT_overview,$A33-1,G$1)*INDEX(recovery_EXT[Growth Factor],$A33)),INDEX(recovery_overview,$A33,G$1)))</f>
        <v>0.39882717992775585</v>
      </c>
      <c r="H33" s="13" t="e">
        <f>IF(ISERROR(H$2),NA(),IF($A33&gt;H$3,MIN(100%,INDEX(recovery_EXT_overview,$A33-1,H$1)*INDEX(recovery_EXT[Growth Factor],$A33)),INDEX(recovery_overview,$A33,H$1)))</f>
        <v>#N/A</v>
      </c>
      <c r="I33" s="13" t="e">
        <f>IF(ISERROR(I$2),NA(),IF($A33&gt;I$3,MIN(100%,INDEX(recovery_EXT_overview,$A33-1,I$1)*INDEX(recovery_EXT[Growth Factor],$A33)),INDEX(recovery_overview,$A33,I$1)))</f>
        <v>#N/A</v>
      </c>
      <c r="J33" s="13" t="e">
        <f>IF(ISERROR(J$2),NA(),IF($A33&gt;J$3,MIN(100%,INDEX(recovery_EXT_overview,$A33-1,J$1)*INDEX(recovery_EXT[Growth Factor],$A33)),INDEX(recovery_overview,$A33,J$1)))</f>
        <v>#N/A</v>
      </c>
      <c r="K33" s="13" t="e">
        <f>IF(ISERROR(K$2),NA(),IF($A33&gt;K$3,MIN(100%,INDEX(recovery_EXT_overview,$A33-1,K$1)*INDEX(recovery_EXT[Growth Factor],$A33)),INDEX(recovery_overview,$A33,K$1)))</f>
        <v>#N/A</v>
      </c>
      <c r="L33" s="13" t="e">
        <f>IF(ISERROR(L$2),NA(),IF($A33&gt;L$3,MIN(100%,INDEX(recovery_EXT_overview,$A33-1,L$1)*INDEX(recovery_EXT[Growth Factor],$A33)),INDEX(recovery_overview,$A33,L$1)))</f>
        <v>#N/A</v>
      </c>
      <c r="M33" s="13" t="e">
        <f>IF(ISERROR(M$2),NA(),IF($A33&gt;M$3,MIN(100%,INDEX(recovery_EXT_overview,$A33-1,M$1)*INDEX(recovery_EXT[Growth Factor],$A33)),INDEX(recovery_overview,$A33,M$1)))</f>
        <v>#N/A</v>
      </c>
      <c r="N33" s="13" t="e">
        <f>IF(ISERROR(N$2),NA(),IF($A33&gt;N$3,MIN(100%,INDEX(recovery_EXT_overview,$A33-1,N$1)*INDEX(recovery_EXT[Growth Factor],$A33)),INDEX(recovery_overview,$A33,N$1)))</f>
        <v>#N/A</v>
      </c>
      <c r="O33" s="13" t="e">
        <f>IF(ISERROR(O$2),NA(),IF($A33&gt;O$3,MIN(100%,INDEX(recovery_EXT_overview,$A33-1,O$1)*INDEX(recovery_EXT[Growth Factor],$A33)),INDEX(recovery_overview,$A33,O$1)))</f>
        <v>#N/A</v>
      </c>
      <c r="P33" s="13" t="e">
        <f>IF(ISERROR(P$2),NA(),IF($A33&gt;P$3,MIN(100%,INDEX(recovery_EXT_overview,$A33-1,P$1)*INDEX(recovery_EXT[Growth Factor],$A33)),INDEX(recovery_overview,$A33,P$1)))</f>
        <v>#N/A</v>
      </c>
      <c r="Q33" s="13" t="e">
        <f>IF(ISERROR(Q$2),NA(),IF($A33&gt;Q$3,MIN(100%,INDEX(recovery_EXT_overview,$A33-1,Q$1)*INDEX(recovery_EXT[Growth Factor],$A33)),INDEX(recovery_overview,$A33,Q$1)))</f>
        <v>#N/A</v>
      </c>
      <c r="R33" s="13" t="e">
        <f>IF(ISERROR(R$2),NA(),IF($A33&gt;R$3,MIN(100%,INDEX(recovery_EXT_overview,$A33-1,R$1)*INDEX(recovery_EXT[Growth Factor],$A33)),INDEX(recovery_overview,$A33,R$1)))</f>
        <v>#N/A</v>
      </c>
      <c r="S33" s="13" t="e">
        <f>IF(ISERROR(S$2),NA(),IF($A33&gt;S$3,MIN(100%,INDEX(recovery_EXT_overview,$A33-1,S$1)*INDEX(recovery_EXT[Growth Factor],$A33)),INDEX(recovery_overview,$A33,S$1)))</f>
        <v>#N/A</v>
      </c>
      <c r="T33" s="13" t="e">
        <f>IF(ISERROR(T$2),NA(),IF($A33&gt;T$3,MIN(100%,INDEX(recovery_EXT_overview,$A33-1,T$1)*INDEX(recovery_EXT[Growth Factor],$A33)),INDEX(recovery_overview,$A33,T$1)))</f>
        <v>#N/A</v>
      </c>
      <c r="U33" s="14" t="e">
        <f>IF(ISERROR(U$2),NA(),IF($A33&gt;U$3,MIN(100%,INDEX(recovery_EXT_overview,$A33-1,U$1)*INDEX(recovery_EXT[Growth Factor],$A33)),INDEX(recovery_overview,$A33,U$1)))</f>
        <v>#N/A</v>
      </c>
      <c r="W33" s="20">
        <v>29</v>
      </c>
      <c r="X33" s="13">
        <f t="array" aca="1" ref="X33" ca="1">IFERROR(SUM((recovery_EXT[[#This Row],[Period]]&lt;=max_periods_rcv)*(IFERROR(INDEX(recovery_overview,recovery_EXT[[#This Row],[Period]],),0)-IF(recovery_EXT[[#This Row],[Period]]&gt;1,IFERROR(INDEX(recovery_overview,recovery_EXT[[#This Row],[Period]]-1,),0),0))*INDIRECT(weights_type))/SUM((recovery_EXT[[#This Row],[Period]]&lt;=max_periods_rcv)*INDIRECT(weights_type)),0%)</f>
        <v>0</v>
      </c>
      <c r="Y33" s="13">
        <f ca="1">MIN(recovery_EXT[[#This Row],[Vintage Δ]]+IF(recovery_EXT[[#This Row],[Period]]&gt;1,INDEX(recovery_EXT[Vintage],recovery_EXT[[#This Row],[Period]]-1),0),100%)</f>
        <v>0.34744900130082013</v>
      </c>
      <c r="Z33" s="22">
        <f ca="1">IF(recovery_EXT[[#This Row],[Period]]&gt;1,recovery_EXT[[#This Row],[Vintage]]/INDEX(recovery_EXT[Vintage],recovery_EXT[[#This Row],[Period]]-1),1)</f>
        <v>1</v>
      </c>
      <c r="AA33">
        <f t="array" ref="AA33">SUM((recovery_data[Period]=recovery_EXT[[#This Row],[Period]])*1)</f>
        <v>0</v>
      </c>
      <c r="AB33">
        <f t="array" ref="AB33">SUM((recovery_data[Period]=recovery_EXT[[#This Row],[Period]])*recovery_data[Original DFT Balance (EUR)])</f>
        <v>0</v>
      </c>
      <c r="AC33" s="1">
        <f t="array" aca="1" ref="AC33" ca="1">NTV_total_N/(NTV_total_N-1)*SUM((IFERROR(INDEX(recovery_EXT_overview,recovery_EXT[[#This Row],[Period]],),0)-recovery_EXT[[#This Row],[Vintage]])^2*INDIRECT(weights_type))</f>
        <v>4.4840181863184687E-3</v>
      </c>
      <c r="AD33" s="4">
        <f ca="1">SQRT(recovery_EXT[[#This Row],[Variance]])/recovery_EXT[[#This Row],[Vintage]]</f>
        <v>0.1927270238646068</v>
      </c>
    </row>
    <row r="34" spans="1:30" x14ac:dyDescent="0.3">
      <c r="A34">
        <v>30</v>
      </c>
      <c r="B34" s="9" t="e">
        <f>IF(ISERROR(B$2),NA(),IF($A34&gt;B$3,MIN(100%,INDEX(recovery_EXT_overview,$A34-1,B$1)*INDEX(recovery_EXT[Growth Factor],$A34)),INDEX(recovery_overview,$A34,B$1)))</f>
        <v>#N/A</v>
      </c>
      <c r="C34" s="7" t="e">
        <f>IF(ISERROR(C$2),NA(),IF($A34&gt;C$3,MIN(100%,INDEX(recovery_EXT_overview,$A34-1,C$1)*INDEX(recovery_EXT[Growth Factor],$A34)),INDEX(recovery_overview,$A34,C$1)))</f>
        <v>#N/A</v>
      </c>
      <c r="D34" s="7" t="e">
        <f>IF(ISERROR(D$2),NA(),IF($A34&gt;D$3,MIN(100%,INDEX(recovery_EXT_overview,$A34-1,D$1)*INDEX(recovery_EXT[Growth Factor],$A34)),INDEX(recovery_overview,$A34,D$1)))</f>
        <v>#N/A</v>
      </c>
      <c r="E34" s="7" t="e">
        <f>IF(ISERROR(E$2),NA(),IF($A34&gt;E$3,MIN(100%,INDEX(recovery_EXT_overview,$A34-1,E$1)*INDEX(recovery_EXT[Growth Factor],$A34)),INDEX(recovery_overview,$A34,E$1)))</f>
        <v>#N/A</v>
      </c>
      <c r="F34" s="7">
        <f ca="1">IF(ISERROR(F$2),NA(),IF($A34&gt;F$3,MIN(100%,INDEX(recovery_EXT_overview,$A34-1,F$1)*INDEX(recovery_EXT[Growth Factor],$A34)),INDEX(recovery_overview,$A34,F$1)))</f>
        <v>0.30340639803643471</v>
      </c>
      <c r="G34" s="7">
        <f ca="1">IF(ISERROR(G$2),NA(),IF($A34&gt;G$3,MIN(100%,INDEX(recovery_EXT_overview,$A34-1,G$1)*INDEX(recovery_EXT[Growth Factor],$A34)),INDEX(recovery_overview,$A34,G$1)))</f>
        <v>0.39882717992775585</v>
      </c>
      <c r="H34" s="7" t="e">
        <f>IF(ISERROR(H$2),NA(),IF($A34&gt;H$3,MIN(100%,INDEX(recovery_EXT_overview,$A34-1,H$1)*INDEX(recovery_EXT[Growth Factor],$A34)),INDEX(recovery_overview,$A34,H$1)))</f>
        <v>#N/A</v>
      </c>
      <c r="I34" s="7" t="e">
        <f>IF(ISERROR(I$2),NA(),IF($A34&gt;I$3,MIN(100%,INDEX(recovery_EXT_overview,$A34-1,I$1)*INDEX(recovery_EXT[Growth Factor],$A34)),INDEX(recovery_overview,$A34,I$1)))</f>
        <v>#N/A</v>
      </c>
      <c r="J34" s="7" t="e">
        <f>IF(ISERROR(J$2),NA(),IF($A34&gt;J$3,MIN(100%,INDEX(recovery_EXT_overview,$A34-1,J$1)*INDEX(recovery_EXT[Growth Factor],$A34)),INDEX(recovery_overview,$A34,J$1)))</f>
        <v>#N/A</v>
      </c>
      <c r="K34" s="7" t="e">
        <f>IF(ISERROR(K$2),NA(),IF($A34&gt;K$3,MIN(100%,INDEX(recovery_EXT_overview,$A34-1,K$1)*INDEX(recovery_EXT[Growth Factor],$A34)),INDEX(recovery_overview,$A34,K$1)))</f>
        <v>#N/A</v>
      </c>
      <c r="L34" s="7" t="e">
        <f>IF(ISERROR(L$2),NA(),IF($A34&gt;L$3,MIN(100%,INDEX(recovery_EXT_overview,$A34-1,L$1)*INDEX(recovery_EXT[Growth Factor],$A34)),INDEX(recovery_overview,$A34,L$1)))</f>
        <v>#N/A</v>
      </c>
      <c r="M34" s="7" t="e">
        <f>IF(ISERROR(M$2),NA(),IF($A34&gt;M$3,MIN(100%,INDEX(recovery_EXT_overview,$A34-1,M$1)*INDEX(recovery_EXT[Growth Factor],$A34)),INDEX(recovery_overview,$A34,M$1)))</f>
        <v>#N/A</v>
      </c>
      <c r="N34" s="7" t="e">
        <f>IF(ISERROR(N$2),NA(),IF($A34&gt;N$3,MIN(100%,INDEX(recovery_EXT_overview,$A34-1,N$1)*INDEX(recovery_EXT[Growth Factor],$A34)),INDEX(recovery_overview,$A34,N$1)))</f>
        <v>#N/A</v>
      </c>
      <c r="O34" s="7" t="e">
        <f>IF(ISERROR(O$2),NA(),IF($A34&gt;O$3,MIN(100%,INDEX(recovery_EXT_overview,$A34-1,O$1)*INDEX(recovery_EXT[Growth Factor],$A34)),INDEX(recovery_overview,$A34,O$1)))</f>
        <v>#N/A</v>
      </c>
      <c r="P34" s="7" t="e">
        <f>IF(ISERROR(P$2),NA(),IF($A34&gt;P$3,MIN(100%,INDEX(recovery_EXT_overview,$A34-1,P$1)*INDEX(recovery_EXT[Growth Factor],$A34)),INDEX(recovery_overview,$A34,P$1)))</f>
        <v>#N/A</v>
      </c>
      <c r="Q34" s="7" t="e">
        <f>IF(ISERROR(Q$2),NA(),IF($A34&gt;Q$3,MIN(100%,INDEX(recovery_EXT_overview,$A34-1,Q$1)*INDEX(recovery_EXT[Growth Factor],$A34)),INDEX(recovery_overview,$A34,Q$1)))</f>
        <v>#N/A</v>
      </c>
      <c r="R34" s="7" t="e">
        <f>IF(ISERROR(R$2),NA(),IF($A34&gt;R$3,MIN(100%,INDEX(recovery_EXT_overview,$A34-1,R$1)*INDEX(recovery_EXT[Growth Factor],$A34)),INDEX(recovery_overview,$A34,R$1)))</f>
        <v>#N/A</v>
      </c>
      <c r="S34" s="7" t="e">
        <f>IF(ISERROR(S$2),NA(),IF($A34&gt;S$3,MIN(100%,INDEX(recovery_EXT_overview,$A34-1,S$1)*INDEX(recovery_EXT[Growth Factor],$A34)),INDEX(recovery_overview,$A34,S$1)))</f>
        <v>#N/A</v>
      </c>
      <c r="T34" s="7" t="e">
        <f>IF(ISERROR(T$2),NA(),IF($A34&gt;T$3,MIN(100%,INDEX(recovery_EXT_overview,$A34-1,T$1)*INDEX(recovery_EXT[Growth Factor],$A34)),INDEX(recovery_overview,$A34,T$1)))</f>
        <v>#N/A</v>
      </c>
      <c r="U34" s="8" t="e">
        <f>IF(ISERROR(U$2),NA(),IF($A34&gt;U$3,MIN(100%,INDEX(recovery_EXT_overview,$A34-1,U$1)*INDEX(recovery_EXT[Growth Factor],$A34)),INDEX(recovery_overview,$A34,U$1)))</f>
        <v>#N/A</v>
      </c>
      <c r="W34" s="21">
        <v>30</v>
      </c>
      <c r="X34" s="16">
        <f t="array" aca="1" ref="X34" ca="1">IFERROR(SUM((recovery_EXT[[#This Row],[Period]]&lt;=max_periods_rcv)*(IFERROR(INDEX(recovery_overview,recovery_EXT[[#This Row],[Period]],),0)-IF(recovery_EXT[[#This Row],[Period]]&gt;1,IFERROR(INDEX(recovery_overview,recovery_EXT[[#This Row],[Period]]-1,),0),0))*INDIRECT(weights_type))/SUM((recovery_EXT[[#This Row],[Period]]&lt;=max_periods_rcv)*INDIRECT(weights_type)),0%)</f>
        <v>0</v>
      </c>
      <c r="Y34" s="16">
        <f ca="1">MIN(recovery_EXT[[#This Row],[Vintage Δ]]+IF(recovery_EXT[[#This Row],[Period]]&gt;1,INDEX(recovery_EXT[Vintage],recovery_EXT[[#This Row],[Period]]-1),0),100%)</f>
        <v>0.34744900130082013</v>
      </c>
      <c r="Z34" s="23">
        <f ca="1">IF(recovery_EXT[[#This Row],[Period]]&gt;1,recovery_EXT[[#This Row],[Vintage]]/INDEX(recovery_EXT[Vintage],recovery_EXT[[#This Row],[Period]]-1),1)</f>
        <v>1</v>
      </c>
      <c r="AA34">
        <f t="array" ref="AA34">SUM((recovery_data[Period]=recovery_EXT[[#This Row],[Period]])*1)</f>
        <v>0</v>
      </c>
      <c r="AB34">
        <f t="array" ref="AB34">SUM((recovery_data[Period]=recovery_EXT[[#This Row],[Period]])*recovery_data[Original DFT Balance (EUR)])</f>
        <v>0</v>
      </c>
      <c r="AC34" s="1">
        <f t="array" aca="1" ref="AC34" ca="1">NTV_total_N/(NTV_total_N-1)*SUM((IFERROR(INDEX(recovery_EXT_overview,recovery_EXT[[#This Row],[Period]],),0)-recovery_EXT[[#This Row],[Vintage]])^2*INDIRECT(weights_type))</f>
        <v>4.4840181863184687E-3</v>
      </c>
      <c r="AD34" s="4">
        <f ca="1">SQRT(recovery_EXT[[#This Row],[Variance]])/recovery_EXT[[#This Row],[Vintage]]</f>
        <v>0.1927270238646068</v>
      </c>
    </row>
  </sheetData>
  <pageMargins left="0.7" right="0.7" top="0.75" bottom="0.75" header="0.3" footer="0.3"/>
  <pageSetup paperSize="9" orientation="portrait"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13</vt:i4>
      </vt:variant>
    </vt:vector>
  </HeadingPairs>
  <TitlesOfParts>
    <vt:vector size="20" baseType="lpstr">
      <vt:lpstr>Vintage - Main</vt:lpstr>
      <vt:lpstr>Vintage - Defaults</vt:lpstr>
      <vt:lpstr>Vintage - Overview</vt:lpstr>
      <vt:lpstr>Vintage EXT - O&amp;A</vt:lpstr>
      <vt:lpstr>Recovery - Data</vt:lpstr>
      <vt:lpstr>Recovery - Overview</vt:lpstr>
      <vt:lpstr>Recovery EXT - O&amp;A</vt:lpstr>
      <vt:lpstr>freq</vt:lpstr>
      <vt:lpstr>max_periods_rcv</vt:lpstr>
      <vt:lpstr>max_periods_vnt</vt:lpstr>
      <vt:lpstr>NTV_total_N</vt:lpstr>
      <vt:lpstr>NTV_total_V</vt:lpstr>
      <vt:lpstr>recovery_EXT_overview</vt:lpstr>
      <vt:lpstr>recovery_overview</vt:lpstr>
      <vt:lpstr>vintage_EXT_overview</vt:lpstr>
      <vt:lpstr>vintage_overview</vt:lpstr>
      <vt:lpstr>weights_C</vt:lpstr>
      <vt:lpstr>weights_N</vt:lpstr>
      <vt:lpstr>weights_type</vt:lpstr>
      <vt:lpstr>weights_V</vt:lpstr>
    </vt:vector>
  </TitlesOfParts>
  <Company>European Investment 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POLAJNAR Borut</dc:creator>
  <cp:lastModifiedBy>Arianna Taroni</cp:lastModifiedBy>
  <dcterms:created xsi:type="dcterms:W3CDTF">2021-06-28T07:19:23Z</dcterms:created>
  <dcterms:modified xsi:type="dcterms:W3CDTF">2023-10-31T09:40:50Z</dcterms:modified>
</cp:coreProperties>
</file>